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36172DB-29E0-451A-8168-D9D79715D451}" xr6:coauthVersionLast="47" xr6:coauthVersionMax="47" xr10:uidLastSave="{00000000-0000-0000-0000-000000000000}"/>
  <bookViews>
    <workbookView xWindow="20" yWindow="380" windowWidth="19180" windowHeight="10080" firstSheet="14" activeTab="30" xr2:uid="{34427313-4753-4E30-9845-A9BA45F6B0E2}"/>
  </bookViews>
  <sheets>
    <sheet name="SALES REPORT" sheetId="1" r:id="rId1"/>
    <sheet name="summary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7" r:id="rId27"/>
    <sheet name="26" sheetId="28" r:id="rId28"/>
    <sheet name="27" sheetId="29" r:id="rId29"/>
    <sheet name="28" sheetId="30" r:id="rId30"/>
    <sheet name="29" sheetId="31" r:id="rId31"/>
    <sheet name="30" sheetId="32" r:id="rId32"/>
    <sheet name="31" sheetId="33" r:id="rId33"/>
  </sheets>
  <definedNames>
    <definedName name="_xlnm._FilterDatabase" localSheetId="27" hidden="1">'26'!$A$2:$E$196</definedName>
    <definedName name="_xlnm._FilterDatabase" localSheetId="32" hidden="1">'31'!$A$3:$D$104</definedName>
    <definedName name="_xlnm._FilterDatabase" localSheetId="0" hidden="1">'SALES REPORT'!$A$2:$AF$359</definedName>
    <definedName name="_xlnm.Print_Area" localSheetId="0">'SALES REPORT'!$A$2:$AM$350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9" l="1"/>
  <c r="C175" i="7" l="1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4" i="4"/>
  <c r="C3" i="4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70" i="31"/>
  <c r="C269" i="31"/>
  <c r="C268" i="31"/>
  <c r="C267" i="31"/>
  <c r="C266" i="31"/>
  <c r="C265" i="31"/>
  <c r="C264" i="31"/>
  <c r="C263" i="31"/>
  <c r="C262" i="31"/>
  <c r="C261" i="31"/>
  <c r="C260" i="31"/>
  <c r="C259" i="31"/>
  <c r="C258" i="31"/>
  <c r="C257" i="31"/>
  <c r="C256" i="31"/>
  <c r="C255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204" i="31"/>
  <c r="C203" i="31"/>
  <c r="C202" i="31"/>
  <c r="C201" i="31"/>
  <c r="C200" i="31"/>
  <c r="C199" i="31"/>
  <c r="C198" i="31"/>
  <c r="C197" i="31"/>
  <c r="C196" i="31"/>
  <c r="C195" i="31"/>
  <c r="C194" i="31"/>
  <c r="C193" i="31"/>
  <c r="C192" i="31"/>
  <c r="C191" i="31"/>
  <c r="C190" i="31"/>
  <c r="C189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C3" i="31"/>
  <c r="D1" i="31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70" i="30"/>
  <c r="C269" i="30"/>
  <c r="C268" i="30"/>
  <c r="C267" i="30"/>
  <c r="C266" i="30"/>
  <c r="C265" i="30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D1" i="30"/>
  <c r="C320" i="29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70" i="29"/>
  <c r="C269" i="29"/>
  <c r="C268" i="29"/>
  <c r="C267" i="29"/>
  <c r="C266" i="29"/>
  <c r="C265" i="29"/>
  <c r="C264" i="29"/>
  <c r="C263" i="29"/>
  <c r="C262" i="29"/>
  <c r="C261" i="29"/>
  <c r="C260" i="29"/>
  <c r="C259" i="29"/>
  <c r="C258" i="29"/>
  <c r="C257" i="29"/>
  <c r="C256" i="29"/>
  <c r="C255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204" i="29"/>
  <c r="C203" i="29"/>
  <c r="C202" i="29"/>
  <c r="C201" i="29"/>
  <c r="C200" i="29"/>
  <c r="C199" i="29"/>
  <c r="C198" i="29"/>
  <c r="C197" i="29"/>
  <c r="C196" i="29"/>
  <c r="C195" i="29"/>
  <c r="C194" i="29"/>
  <c r="C193" i="29"/>
  <c r="C192" i="29"/>
  <c r="C191" i="29"/>
  <c r="C190" i="29"/>
  <c r="C189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D1" i="29"/>
  <c r="C320" i="28"/>
  <c r="C319" i="28"/>
  <c r="C318" i="28"/>
  <c r="C317" i="28"/>
  <c r="C316" i="28"/>
  <c r="C315" i="28"/>
  <c r="C314" i="28"/>
  <c r="C313" i="28"/>
  <c r="C312" i="28"/>
  <c r="C311" i="28"/>
  <c r="C310" i="28"/>
  <c r="C309" i="28"/>
  <c r="C308" i="28"/>
  <c r="C307" i="28"/>
  <c r="C306" i="28"/>
  <c r="C305" i="28"/>
  <c r="C304" i="28"/>
  <c r="C303" i="28"/>
  <c r="C302" i="28"/>
  <c r="C301" i="28"/>
  <c r="C300" i="28"/>
  <c r="C299" i="28"/>
  <c r="C298" i="28"/>
  <c r="C297" i="28"/>
  <c r="C296" i="28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2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178" i="28"/>
  <c r="C177" i="28"/>
  <c r="C176" i="28"/>
  <c r="C175" i="28"/>
  <c r="C174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D1" i="28"/>
  <c r="C320" i="27"/>
  <c r="C319" i="27"/>
  <c r="C318" i="27"/>
  <c r="C317" i="27"/>
  <c r="C316" i="27"/>
  <c r="C315" i="27"/>
  <c r="C314" i="27"/>
  <c r="C313" i="27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D1" i="27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D1" i="25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70" i="24"/>
  <c r="C269" i="24"/>
  <c r="C268" i="24"/>
  <c r="C267" i="24"/>
  <c r="C266" i="24"/>
  <c r="C265" i="24"/>
  <c r="C264" i="24"/>
  <c r="C263" i="24"/>
  <c r="C262" i="24"/>
  <c r="C261" i="24"/>
  <c r="C260" i="24"/>
  <c r="C259" i="24"/>
  <c r="C258" i="24"/>
  <c r="C257" i="24"/>
  <c r="C256" i="24"/>
  <c r="C255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204" i="24"/>
  <c r="C203" i="24"/>
  <c r="C202" i="24"/>
  <c r="C201" i="24"/>
  <c r="C200" i="24"/>
  <c r="C199" i="24"/>
  <c r="C198" i="24"/>
  <c r="C197" i="24"/>
  <c r="C196" i="24"/>
  <c r="C195" i="24"/>
  <c r="C194" i="24"/>
  <c r="C193" i="24"/>
  <c r="C192" i="24"/>
  <c r="C191" i="24"/>
  <c r="C190" i="24"/>
  <c r="C189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38" i="24"/>
  <c r="C137" i="24"/>
  <c r="C136" i="24"/>
  <c r="C135" i="24"/>
  <c r="C134" i="24"/>
  <c r="C133" i="24"/>
  <c r="C132" i="24"/>
  <c r="C131" i="24"/>
  <c r="C130" i="24"/>
  <c r="C129" i="24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3" i="24"/>
  <c r="D1" i="24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D1" i="23"/>
  <c r="C320" i="22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3" i="22"/>
  <c r="C262" i="22"/>
  <c r="C261" i="22"/>
  <c r="C260" i="22"/>
  <c r="C259" i="22"/>
  <c r="C258" i="22"/>
  <c r="C257" i="22"/>
  <c r="C256" i="22"/>
  <c r="C255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204" i="22"/>
  <c r="C203" i="22"/>
  <c r="C202" i="22"/>
  <c r="C201" i="22"/>
  <c r="C200" i="22"/>
  <c r="C199" i="22"/>
  <c r="C198" i="22"/>
  <c r="C197" i="22"/>
  <c r="C196" i="22"/>
  <c r="C195" i="22"/>
  <c r="C194" i="22"/>
  <c r="C193" i="22"/>
  <c r="C192" i="22"/>
  <c r="C191" i="22"/>
  <c r="C190" i="22"/>
  <c r="C189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D1" i="22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D1" i="21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D1" i="20"/>
  <c r="C320" i="18"/>
  <c r="C319" i="18"/>
  <c r="C318" i="18"/>
  <c r="C317" i="18"/>
  <c r="C316" i="18"/>
  <c r="C315" i="18"/>
  <c r="C314" i="18"/>
  <c r="C313" i="18"/>
  <c r="C312" i="18"/>
  <c r="C311" i="18"/>
  <c r="C310" i="18"/>
  <c r="C309" i="18"/>
  <c r="C308" i="18"/>
  <c r="C307" i="18"/>
  <c r="C306" i="18"/>
  <c r="C305" i="18"/>
  <c r="C304" i="18"/>
  <c r="C303" i="18"/>
  <c r="C302" i="18"/>
  <c r="C301" i="18"/>
  <c r="C300" i="18"/>
  <c r="C299" i="18"/>
  <c r="C298" i="18"/>
  <c r="C297" i="18"/>
  <c r="C296" i="18"/>
  <c r="C295" i="18"/>
  <c r="C294" i="18"/>
  <c r="C293" i="18"/>
  <c r="C292" i="18"/>
  <c r="C291" i="18"/>
  <c r="C290" i="18"/>
  <c r="C289" i="18"/>
  <c r="C288" i="18"/>
  <c r="C287" i="18"/>
  <c r="C286" i="18"/>
  <c r="C285" i="18"/>
  <c r="C284" i="18"/>
  <c r="C283" i="18"/>
  <c r="C282" i="18"/>
  <c r="C281" i="18"/>
  <c r="C280" i="18"/>
  <c r="C279" i="18"/>
  <c r="C278" i="18"/>
  <c r="C277" i="18"/>
  <c r="C276" i="18"/>
  <c r="C275" i="18"/>
  <c r="C274" i="18"/>
  <c r="C273" i="18"/>
  <c r="C272" i="18"/>
  <c r="C271" i="18"/>
  <c r="C270" i="18"/>
  <c r="C269" i="18"/>
  <c r="C268" i="18"/>
  <c r="C267" i="18"/>
  <c r="C266" i="18"/>
  <c r="C265" i="18"/>
  <c r="C264" i="18"/>
  <c r="C263" i="18"/>
  <c r="C262" i="18"/>
  <c r="C261" i="18"/>
  <c r="C260" i="18"/>
  <c r="C259" i="18"/>
  <c r="C258" i="18"/>
  <c r="C257" i="18"/>
  <c r="C256" i="18"/>
  <c r="C255" i="18"/>
  <c r="C254" i="18"/>
  <c r="C253" i="18"/>
  <c r="C252" i="18"/>
  <c r="C251" i="18"/>
  <c r="C250" i="18"/>
  <c r="C249" i="18"/>
  <c r="C248" i="18"/>
  <c r="C247" i="18"/>
  <c r="C246" i="18"/>
  <c r="C245" i="18"/>
  <c r="C244" i="18"/>
  <c r="C243" i="18"/>
  <c r="C242" i="18"/>
  <c r="C241" i="18"/>
  <c r="C240" i="18"/>
  <c r="C239" i="18"/>
  <c r="C238" i="18"/>
  <c r="C237" i="18"/>
  <c r="C236" i="18"/>
  <c r="C235" i="18"/>
  <c r="C234" i="18"/>
  <c r="C233" i="18"/>
  <c r="C232" i="18"/>
  <c r="C231" i="18"/>
  <c r="C230" i="18"/>
  <c r="C229" i="18"/>
  <c r="C228" i="18"/>
  <c r="C227" i="18"/>
  <c r="C226" i="18"/>
  <c r="C225" i="18"/>
  <c r="C224" i="18"/>
  <c r="C223" i="18"/>
  <c r="C222" i="18"/>
  <c r="C221" i="18"/>
  <c r="C220" i="18"/>
  <c r="C219" i="18"/>
  <c r="C218" i="18"/>
  <c r="C217" i="18"/>
  <c r="C216" i="18"/>
  <c r="C215" i="18"/>
  <c r="C214" i="18"/>
  <c r="C213" i="18"/>
  <c r="C212" i="18"/>
  <c r="C211" i="18"/>
  <c r="C210" i="18"/>
  <c r="C209" i="18"/>
  <c r="C208" i="18"/>
  <c r="C207" i="18"/>
  <c r="C206" i="18"/>
  <c r="C205" i="18"/>
  <c r="C204" i="18"/>
  <c r="C203" i="18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D1" i="18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D1" i="17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D1" i="16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D1" i="15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D1" i="14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D1" i="13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C246" i="11"/>
  <c r="C245" i="11"/>
  <c r="C244" i="11"/>
  <c r="C243" i="11"/>
  <c r="C242" i="11"/>
  <c r="C241" i="11"/>
  <c r="C240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4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D1" i="11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D1" i="10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D1" i="9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70" i="8"/>
  <c r="C269" i="8"/>
  <c r="C268" i="8"/>
  <c r="C267" i="8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D1" i="8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D1" i="7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D1" i="6"/>
  <c r="AN364" i="2" l="1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0" i="2"/>
  <c r="AN299" i="2"/>
  <c r="AN298" i="2"/>
  <c r="AN297" i="2"/>
  <c r="AN295" i="2"/>
  <c r="AN294" i="2"/>
  <c r="AN293" i="2"/>
  <c r="AN292" i="2"/>
  <c r="AN290" i="2"/>
  <c r="AN289" i="2"/>
  <c r="AN287" i="2"/>
  <c r="AN285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2" i="2"/>
  <c r="AN250" i="2"/>
  <c r="AN249" i="2"/>
  <c r="AN248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1" i="2"/>
  <c r="AN229" i="2"/>
  <c r="AN227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7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1" i="2"/>
  <c r="AN169" i="2"/>
  <c r="AN168" i="2"/>
  <c r="AN166" i="2"/>
  <c r="AN165" i="2"/>
  <c r="AN164" i="2"/>
  <c r="AN162" i="2"/>
  <c r="AN161" i="2"/>
  <c r="AN159" i="2"/>
  <c r="AN158" i="2"/>
  <c r="AN157" i="2"/>
  <c r="AN156" i="2"/>
  <c r="AN154" i="2"/>
  <c r="AN153" i="2"/>
  <c r="AN152" i="2"/>
  <c r="AN150" i="2"/>
  <c r="AN149" i="2"/>
  <c r="AN148" i="2"/>
  <c r="AN147" i="2"/>
  <c r="AN146" i="2"/>
  <c r="AN144" i="2"/>
  <c r="AN143" i="2"/>
  <c r="AN142" i="2"/>
  <c r="AN141" i="2"/>
  <c r="AN140" i="2"/>
  <c r="AN138" i="2"/>
  <c r="AN137" i="2"/>
  <c r="AN135" i="2"/>
  <c r="AN134" i="2"/>
  <c r="AN133" i="2"/>
  <c r="AN132" i="2"/>
  <c r="AN131" i="2"/>
  <c r="AN129" i="2"/>
  <c r="AN128" i="2"/>
  <c r="AN127" i="2"/>
  <c r="AN126" i="2"/>
  <c r="AN124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O78" i="2" s="1"/>
  <c r="AE78" i="1" s="1"/>
  <c r="AN77" i="2"/>
  <c r="AN76" i="2"/>
  <c r="AN75" i="2"/>
  <c r="AN74" i="2"/>
  <c r="AN73" i="2"/>
  <c r="AN72" i="2"/>
  <c r="AN71" i="2"/>
  <c r="AN70" i="2"/>
  <c r="AN69" i="2"/>
  <c r="AN68" i="2"/>
  <c r="AN67" i="2"/>
  <c r="AN66" i="2"/>
  <c r="AO66" i="2" s="1"/>
  <c r="AE66" i="1" s="1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0" i="2"/>
  <c r="AN49" i="2"/>
  <c r="AN48" i="2"/>
  <c r="AN47" i="2"/>
  <c r="AN46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O17" i="2" s="1"/>
  <c r="AE17" i="1" s="1"/>
  <c r="AN16" i="2"/>
  <c r="AN15" i="2"/>
  <c r="AN14" i="2"/>
  <c r="AN13" i="2"/>
  <c r="AN12" i="2"/>
  <c r="AN11" i="2"/>
  <c r="AN10" i="2"/>
  <c r="AN9" i="2"/>
  <c r="AN8" i="2"/>
  <c r="AN7" i="2"/>
  <c r="AN6" i="2"/>
  <c r="AN5" i="2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6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204" i="26"/>
  <c r="C203" i="26"/>
  <c r="C202" i="26"/>
  <c r="C201" i="26"/>
  <c r="C200" i="26"/>
  <c r="C199" i="26"/>
  <c r="C198" i="26"/>
  <c r="C197" i="26"/>
  <c r="C196" i="26"/>
  <c r="C195" i="26"/>
  <c r="C194" i="26"/>
  <c r="C193" i="26"/>
  <c r="C192" i="26"/>
  <c r="C191" i="26"/>
  <c r="C190" i="26"/>
  <c r="C189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D1" i="26"/>
  <c r="C321" i="19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3" i="19"/>
  <c r="D1" i="19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D1" i="12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D1" i="5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D1" i="4"/>
  <c r="G122" i="1"/>
  <c r="AM4" i="2" l="1"/>
  <c r="AL78" i="2"/>
  <c r="AL66" i="2"/>
  <c r="G15" i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N170" i="2"/>
  <c r="AN136" i="2"/>
  <c r="AN130" i="2"/>
  <c r="AN291" i="2" l="1"/>
  <c r="AN155" i="2"/>
  <c r="AN163" i="2"/>
  <c r="AN125" i="2"/>
  <c r="AN145" i="2"/>
  <c r="AN139" i="2"/>
  <c r="AN151" i="2"/>
  <c r="AN167" i="2"/>
  <c r="AN160" i="2"/>
  <c r="AL15" i="2"/>
  <c r="AO15" i="2" s="1"/>
  <c r="AE15" i="1" s="1"/>
  <c r="AF15" i="1" s="1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181" i="32"/>
  <c r="C180" i="32"/>
  <c r="C179" i="32"/>
  <c r="C178" i="32"/>
  <c r="C177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D1" i="3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G52" i="1"/>
  <c r="I52" i="1" s="1"/>
  <c r="M52" i="1" l="1"/>
  <c r="X52" i="1" s="1"/>
  <c r="N52" i="1"/>
  <c r="Y52" i="1" s="1"/>
  <c r="P52" i="1"/>
  <c r="AA52" i="1" s="1"/>
  <c r="L52" i="1"/>
  <c r="W52" i="1" s="1"/>
  <c r="K52" i="1"/>
  <c r="V52" i="1" s="1"/>
  <c r="O52" i="1"/>
  <c r="Z52" i="1" s="1"/>
  <c r="Q52" i="1"/>
  <c r="AB52" i="1" s="1"/>
  <c r="AL52" i="2"/>
  <c r="AO52" i="2" s="1"/>
  <c r="AE52" i="1" s="1"/>
  <c r="AF52" i="1" l="1"/>
  <c r="AN51" i="2"/>
  <c r="R52" i="1"/>
  <c r="U52" i="1" s="1"/>
  <c r="AF359" i="1"/>
  <c r="AF358" i="1"/>
  <c r="AF357" i="1"/>
  <c r="AF356" i="1"/>
  <c r="AF355" i="1"/>
  <c r="AF354" i="1"/>
  <c r="AF353" i="1"/>
  <c r="AF352" i="1"/>
  <c r="AF351" i="1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AC52" i="1" l="1"/>
  <c r="AD52" i="1"/>
  <c r="C214" i="33" l="1"/>
  <c r="C213" i="33"/>
  <c r="C212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D1" i="33"/>
  <c r="G138" i="1" l="1"/>
  <c r="G124" i="1"/>
  <c r="G323" i="1"/>
  <c r="G31" i="1"/>
  <c r="L31" i="1" s="1"/>
  <c r="P31" i="1"/>
  <c r="Q358" i="1"/>
  <c r="P358" i="1"/>
  <c r="O358" i="1"/>
  <c r="N358" i="1"/>
  <c r="M358" i="1"/>
  <c r="L358" i="1"/>
  <c r="Q352" i="1"/>
  <c r="P352" i="1"/>
  <c r="O352" i="1"/>
  <c r="N352" i="1"/>
  <c r="M352" i="1"/>
  <c r="L352" i="1"/>
  <c r="Q351" i="1"/>
  <c r="P351" i="1"/>
  <c r="O351" i="1"/>
  <c r="N351" i="1"/>
  <c r="M351" i="1"/>
  <c r="L351" i="1"/>
  <c r="Q350" i="1"/>
  <c r="P350" i="1"/>
  <c r="O350" i="1"/>
  <c r="N350" i="1"/>
  <c r="M350" i="1"/>
  <c r="L350" i="1"/>
  <c r="Q345" i="1"/>
  <c r="P345" i="1"/>
  <c r="O345" i="1"/>
  <c r="N345" i="1"/>
  <c r="M345" i="1"/>
  <c r="L345" i="1"/>
  <c r="Q344" i="1"/>
  <c r="P344" i="1"/>
  <c r="O344" i="1"/>
  <c r="N344" i="1"/>
  <c r="M344" i="1"/>
  <c r="L344" i="1"/>
  <c r="Q341" i="1"/>
  <c r="P341" i="1"/>
  <c r="O341" i="1"/>
  <c r="N341" i="1"/>
  <c r="M341" i="1"/>
  <c r="L341" i="1"/>
  <c r="Q340" i="1"/>
  <c r="P340" i="1"/>
  <c r="O340" i="1"/>
  <c r="N340" i="1"/>
  <c r="M340" i="1"/>
  <c r="L340" i="1"/>
  <c r="Q331" i="1"/>
  <c r="P331" i="1"/>
  <c r="O331" i="1"/>
  <c r="N331" i="1"/>
  <c r="M331" i="1"/>
  <c r="L331" i="1"/>
  <c r="Q330" i="1"/>
  <c r="P330" i="1"/>
  <c r="O330" i="1"/>
  <c r="N330" i="1"/>
  <c r="M330" i="1"/>
  <c r="L330" i="1"/>
  <c r="Q327" i="1"/>
  <c r="P327" i="1"/>
  <c r="O327" i="1"/>
  <c r="N327" i="1"/>
  <c r="M327" i="1"/>
  <c r="L327" i="1"/>
  <c r="Q326" i="1"/>
  <c r="P326" i="1"/>
  <c r="O326" i="1"/>
  <c r="N326" i="1"/>
  <c r="M326" i="1"/>
  <c r="L326" i="1"/>
  <c r="Q322" i="1"/>
  <c r="P322" i="1"/>
  <c r="O322" i="1"/>
  <c r="N322" i="1"/>
  <c r="M322" i="1"/>
  <c r="L322" i="1"/>
  <c r="Q318" i="1"/>
  <c r="P318" i="1"/>
  <c r="O318" i="1"/>
  <c r="N318" i="1"/>
  <c r="M318" i="1"/>
  <c r="L318" i="1"/>
  <c r="Q317" i="1"/>
  <c r="P317" i="1"/>
  <c r="O317" i="1"/>
  <c r="N317" i="1"/>
  <c r="M317" i="1"/>
  <c r="L317" i="1"/>
  <c r="Q315" i="1"/>
  <c r="P315" i="1"/>
  <c r="O315" i="1"/>
  <c r="N315" i="1"/>
  <c r="M315" i="1"/>
  <c r="L315" i="1"/>
  <c r="Q311" i="1"/>
  <c r="P311" i="1"/>
  <c r="O311" i="1"/>
  <c r="N311" i="1"/>
  <c r="M311" i="1"/>
  <c r="L311" i="1"/>
  <c r="Q310" i="1"/>
  <c r="P310" i="1"/>
  <c r="O310" i="1"/>
  <c r="N310" i="1"/>
  <c r="M310" i="1"/>
  <c r="L310" i="1"/>
  <c r="Q306" i="1"/>
  <c r="P306" i="1"/>
  <c r="O306" i="1"/>
  <c r="N306" i="1"/>
  <c r="M306" i="1"/>
  <c r="L306" i="1"/>
  <c r="Q305" i="1"/>
  <c r="P305" i="1"/>
  <c r="O305" i="1"/>
  <c r="N305" i="1"/>
  <c r="M305" i="1"/>
  <c r="L305" i="1"/>
  <c r="Q304" i="1"/>
  <c r="P304" i="1"/>
  <c r="O304" i="1"/>
  <c r="N304" i="1"/>
  <c r="M304" i="1"/>
  <c r="L304" i="1"/>
  <c r="Q301" i="1"/>
  <c r="P301" i="1"/>
  <c r="O301" i="1"/>
  <c r="N301" i="1"/>
  <c r="M301" i="1"/>
  <c r="L301" i="1"/>
  <c r="Q299" i="1"/>
  <c r="P299" i="1"/>
  <c r="O299" i="1"/>
  <c r="N299" i="1"/>
  <c r="M299" i="1"/>
  <c r="L299" i="1"/>
  <c r="Q298" i="1"/>
  <c r="P298" i="1"/>
  <c r="O298" i="1"/>
  <c r="N298" i="1"/>
  <c r="M298" i="1"/>
  <c r="L298" i="1"/>
  <c r="Q297" i="1"/>
  <c r="P297" i="1"/>
  <c r="O297" i="1"/>
  <c r="N297" i="1"/>
  <c r="M297" i="1"/>
  <c r="L297" i="1"/>
  <c r="Q296" i="1"/>
  <c r="P296" i="1"/>
  <c r="O296" i="1"/>
  <c r="N296" i="1"/>
  <c r="M296" i="1"/>
  <c r="L296" i="1"/>
  <c r="Q294" i="1"/>
  <c r="P294" i="1"/>
  <c r="O294" i="1"/>
  <c r="N294" i="1"/>
  <c r="M294" i="1"/>
  <c r="L294" i="1"/>
  <c r="Q293" i="1"/>
  <c r="P293" i="1"/>
  <c r="O293" i="1"/>
  <c r="N293" i="1"/>
  <c r="M293" i="1"/>
  <c r="L293" i="1"/>
  <c r="Q290" i="1"/>
  <c r="P290" i="1"/>
  <c r="O290" i="1"/>
  <c r="N290" i="1"/>
  <c r="M290" i="1"/>
  <c r="L290" i="1"/>
  <c r="Q289" i="1"/>
  <c r="P289" i="1"/>
  <c r="O289" i="1"/>
  <c r="N289" i="1"/>
  <c r="M289" i="1"/>
  <c r="L289" i="1"/>
  <c r="Q282" i="1"/>
  <c r="P282" i="1"/>
  <c r="O282" i="1"/>
  <c r="N282" i="1"/>
  <c r="M282" i="1"/>
  <c r="L282" i="1"/>
  <c r="Q281" i="1"/>
  <c r="P281" i="1"/>
  <c r="O281" i="1"/>
  <c r="N281" i="1"/>
  <c r="M281" i="1"/>
  <c r="L281" i="1"/>
  <c r="Q280" i="1"/>
  <c r="P280" i="1"/>
  <c r="O280" i="1"/>
  <c r="N280" i="1"/>
  <c r="M280" i="1"/>
  <c r="L280" i="1"/>
  <c r="Q278" i="1"/>
  <c r="P278" i="1"/>
  <c r="O278" i="1"/>
  <c r="N278" i="1"/>
  <c r="M278" i="1"/>
  <c r="L278" i="1"/>
  <c r="Q272" i="1"/>
  <c r="P272" i="1"/>
  <c r="O272" i="1"/>
  <c r="N272" i="1"/>
  <c r="M272" i="1"/>
  <c r="L272" i="1"/>
  <c r="Q271" i="1"/>
  <c r="P271" i="1"/>
  <c r="O271" i="1"/>
  <c r="N271" i="1"/>
  <c r="M271" i="1"/>
  <c r="L271" i="1"/>
  <c r="Q270" i="1"/>
  <c r="P270" i="1"/>
  <c r="O270" i="1"/>
  <c r="N270" i="1"/>
  <c r="M270" i="1"/>
  <c r="L270" i="1"/>
  <c r="Q269" i="1"/>
  <c r="P269" i="1"/>
  <c r="O269" i="1"/>
  <c r="N269" i="1"/>
  <c r="M269" i="1"/>
  <c r="L269" i="1"/>
  <c r="Q266" i="1"/>
  <c r="P266" i="1"/>
  <c r="O266" i="1"/>
  <c r="N266" i="1"/>
  <c r="M266" i="1"/>
  <c r="L266" i="1"/>
  <c r="Q265" i="1"/>
  <c r="P265" i="1"/>
  <c r="O265" i="1"/>
  <c r="N265" i="1"/>
  <c r="M265" i="1"/>
  <c r="L265" i="1"/>
  <c r="Q264" i="1"/>
  <c r="P264" i="1"/>
  <c r="O264" i="1"/>
  <c r="N264" i="1"/>
  <c r="M264" i="1"/>
  <c r="L264" i="1"/>
  <c r="Q263" i="1"/>
  <c r="P263" i="1"/>
  <c r="O263" i="1"/>
  <c r="N263" i="1"/>
  <c r="M263" i="1"/>
  <c r="L263" i="1"/>
  <c r="Q262" i="1"/>
  <c r="P262" i="1"/>
  <c r="O262" i="1"/>
  <c r="N262" i="1"/>
  <c r="M262" i="1"/>
  <c r="L262" i="1"/>
  <c r="Q261" i="1"/>
  <c r="P261" i="1"/>
  <c r="O261" i="1"/>
  <c r="N261" i="1"/>
  <c r="M261" i="1"/>
  <c r="L261" i="1"/>
  <c r="Q260" i="1"/>
  <c r="P260" i="1"/>
  <c r="O260" i="1"/>
  <c r="N260" i="1"/>
  <c r="M260" i="1"/>
  <c r="L260" i="1"/>
  <c r="Q259" i="1"/>
  <c r="P259" i="1"/>
  <c r="O259" i="1"/>
  <c r="N259" i="1"/>
  <c r="M259" i="1"/>
  <c r="L259" i="1"/>
  <c r="Q258" i="1"/>
  <c r="P258" i="1"/>
  <c r="O258" i="1"/>
  <c r="N258" i="1"/>
  <c r="M258" i="1"/>
  <c r="L258" i="1"/>
  <c r="Q253" i="1"/>
  <c r="P253" i="1"/>
  <c r="O253" i="1"/>
  <c r="N253" i="1"/>
  <c r="M253" i="1"/>
  <c r="L253" i="1"/>
  <c r="Q251" i="1"/>
  <c r="P251" i="1"/>
  <c r="O251" i="1"/>
  <c r="N251" i="1"/>
  <c r="M251" i="1"/>
  <c r="L251" i="1"/>
  <c r="Q249" i="1"/>
  <c r="P249" i="1"/>
  <c r="O249" i="1"/>
  <c r="N249" i="1"/>
  <c r="M249" i="1"/>
  <c r="L249" i="1"/>
  <c r="Q247" i="1"/>
  <c r="P247" i="1"/>
  <c r="O247" i="1"/>
  <c r="N247" i="1"/>
  <c r="M247" i="1"/>
  <c r="L247" i="1"/>
  <c r="Q245" i="1"/>
  <c r="P245" i="1"/>
  <c r="O245" i="1"/>
  <c r="N245" i="1"/>
  <c r="M245" i="1"/>
  <c r="L245" i="1"/>
  <c r="Q243" i="1"/>
  <c r="P243" i="1"/>
  <c r="O243" i="1"/>
  <c r="N243" i="1"/>
  <c r="M243" i="1"/>
  <c r="L243" i="1"/>
  <c r="Q241" i="1"/>
  <c r="P241" i="1"/>
  <c r="O241" i="1"/>
  <c r="N241" i="1"/>
  <c r="M241" i="1"/>
  <c r="L241" i="1"/>
  <c r="Q240" i="1"/>
  <c r="P240" i="1"/>
  <c r="O240" i="1"/>
  <c r="N240" i="1"/>
  <c r="M240" i="1"/>
  <c r="L240" i="1"/>
  <c r="Q239" i="1"/>
  <c r="P239" i="1"/>
  <c r="O239" i="1"/>
  <c r="N239" i="1"/>
  <c r="M239" i="1"/>
  <c r="L239" i="1"/>
  <c r="Q238" i="1"/>
  <c r="P238" i="1"/>
  <c r="O238" i="1"/>
  <c r="N238" i="1"/>
  <c r="M238" i="1"/>
  <c r="L238" i="1"/>
  <c r="Q237" i="1"/>
  <c r="P237" i="1"/>
  <c r="O237" i="1"/>
  <c r="N237" i="1"/>
  <c r="M237" i="1"/>
  <c r="L237" i="1"/>
  <c r="Q234" i="1"/>
  <c r="P234" i="1"/>
  <c r="O234" i="1"/>
  <c r="N234" i="1"/>
  <c r="M234" i="1"/>
  <c r="L234" i="1"/>
  <c r="Q233" i="1"/>
  <c r="P233" i="1"/>
  <c r="O233" i="1"/>
  <c r="N233" i="1"/>
  <c r="M233" i="1"/>
  <c r="L233" i="1"/>
  <c r="Q230" i="1"/>
  <c r="P230" i="1"/>
  <c r="O230" i="1"/>
  <c r="N230" i="1"/>
  <c r="M230" i="1"/>
  <c r="L230" i="1"/>
  <c r="Q228" i="1"/>
  <c r="P228" i="1"/>
  <c r="O228" i="1"/>
  <c r="N228" i="1"/>
  <c r="M228" i="1"/>
  <c r="L228" i="1"/>
  <c r="Q226" i="1"/>
  <c r="P226" i="1"/>
  <c r="O226" i="1"/>
  <c r="N226" i="1"/>
  <c r="M226" i="1"/>
  <c r="L226" i="1"/>
  <c r="Q224" i="1"/>
  <c r="P224" i="1"/>
  <c r="O224" i="1"/>
  <c r="N224" i="1"/>
  <c r="M224" i="1"/>
  <c r="L224" i="1"/>
  <c r="Q222" i="1"/>
  <c r="P222" i="1"/>
  <c r="O222" i="1"/>
  <c r="N222" i="1"/>
  <c r="M222" i="1"/>
  <c r="L222" i="1"/>
  <c r="Q220" i="1"/>
  <c r="P220" i="1"/>
  <c r="O220" i="1"/>
  <c r="N220" i="1"/>
  <c r="M220" i="1"/>
  <c r="L220" i="1"/>
  <c r="Q219" i="1"/>
  <c r="P219" i="1"/>
  <c r="O219" i="1"/>
  <c r="N219" i="1"/>
  <c r="M219" i="1"/>
  <c r="L219" i="1"/>
  <c r="Q218" i="1"/>
  <c r="P218" i="1"/>
  <c r="O218" i="1"/>
  <c r="N218" i="1"/>
  <c r="M218" i="1"/>
  <c r="L218" i="1"/>
  <c r="Q217" i="1"/>
  <c r="P217" i="1"/>
  <c r="O217" i="1"/>
  <c r="N217" i="1"/>
  <c r="M217" i="1"/>
  <c r="L217" i="1"/>
  <c r="Q214" i="1"/>
  <c r="P214" i="1"/>
  <c r="O214" i="1"/>
  <c r="N214" i="1"/>
  <c r="M214" i="1"/>
  <c r="L214" i="1"/>
  <c r="Q213" i="1"/>
  <c r="P213" i="1"/>
  <c r="O213" i="1"/>
  <c r="N213" i="1"/>
  <c r="M213" i="1"/>
  <c r="L213" i="1"/>
  <c r="Q212" i="1"/>
  <c r="P212" i="1"/>
  <c r="O212" i="1"/>
  <c r="N212" i="1"/>
  <c r="M212" i="1"/>
  <c r="L212" i="1"/>
  <c r="Q211" i="1"/>
  <c r="P211" i="1"/>
  <c r="O211" i="1"/>
  <c r="N211" i="1"/>
  <c r="M211" i="1"/>
  <c r="L211" i="1"/>
  <c r="Q210" i="1"/>
  <c r="P210" i="1"/>
  <c r="O210" i="1"/>
  <c r="N210" i="1"/>
  <c r="M210" i="1"/>
  <c r="L210" i="1"/>
  <c r="Q209" i="1"/>
  <c r="P209" i="1"/>
  <c r="O209" i="1"/>
  <c r="N209" i="1"/>
  <c r="M209" i="1"/>
  <c r="L209" i="1"/>
  <c r="Q208" i="1"/>
  <c r="P208" i="1"/>
  <c r="O208" i="1"/>
  <c r="N208" i="1"/>
  <c r="M208" i="1"/>
  <c r="L208" i="1"/>
  <c r="Q207" i="1"/>
  <c r="P207" i="1"/>
  <c r="O207" i="1"/>
  <c r="N207" i="1"/>
  <c r="M207" i="1"/>
  <c r="L207" i="1"/>
  <c r="Q206" i="1"/>
  <c r="P206" i="1"/>
  <c r="O206" i="1"/>
  <c r="N206" i="1"/>
  <c r="M206" i="1"/>
  <c r="L206" i="1"/>
  <c r="Q205" i="1"/>
  <c r="P205" i="1"/>
  <c r="O205" i="1"/>
  <c r="N205" i="1"/>
  <c r="M205" i="1"/>
  <c r="L205" i="1"/>
  <c r="Q203" i="1"/>
  <c r="P203" i="1"/>
  <c r="O203" i="1"/>
  <c r="N203" i="1"/>
  <c r="M203" i="1"/>
  <c r="L203" i="1"/>
  <c r="Q201" i="1"/>
  <c r="P201" i="1"/>
  <c r="O201" i="1"/>
  <c r="N201" i="1"/>
  <c r="M201" i="1"/>
  <c r="L201" i="1"/>
  <c r="Q200" i="1"/>
  <c r="P200" i="1"/>
  <c r="O200" i="1"/>
  <c r="N200" i="1"/>
  <c r="M200" i="1"/>
  <c r="L200" i="1"/>
  <c r="Q199" i="1"/>
  <c r="P199" i="1"/>
  <c r="O199" i="1"/>
  <c r="N199" i="1"/>
  <c r="M199" i="1"/>
  <c r="L199" i="1"/>
  <c r="Q195" i="1"/>
  <c r="P195" i="1"/>
  <c r="O195" i="1"/>
  <c r="N195" i="1"/>
  <c r="M195" i="1"/>
  <c r="L195" i="1"/>
  <c r="Q193" i="1"/>
  <c r="P193" i="1"/>
  <c r="O193" i="1"/>
  <c r="N193" i="1"/>
  <c r="M193" i="1"/>
  <c r="L193" i="1"/>
  <c r="Q191" i="1"/>
  <c r="P191" i="1"/>
  <c r="O191" i="1"/>
  <c r="N191" i="1"/>
  <c r="M191" i="1"/>
  <c r="L191" i="1"/>
  <c r="Q190" i="1"/>
  <c r="P190" i="1"/>
  <c r="O190" i="1"/>
  <c r="N190" i="1"/>
  <c r="M190" i="1"/>
  <c r="L190" i="1"/>
  <c r="Q186" i="1"/>
  <c r="P186" i="1"/>
  <c r="O186" i="1"/>
  <c r="N186" i="1"/>
  <c r="M186" i="1"/>
  <c r="L186" i="1"/>
  <c r="Q183" i="1"/>
  <c r="P183" i="1"/>
  <c r="O183" i="1"/>
  <c r="N183" i="1"/>
  <c r="M183" i="1"/>
  <c r="L183" i="1"/>
  <c r="Q182" i="1"/>
  <c r="P182" i="1"/>
  <c r="O182" i="1"/>
  <c r="N182" i="1"/>
  <c r="M182" i="1"/>
  <c r="L182" i="1"/>
  <c r="Q177" i="1"/>
  <c r="P177" i="1"/>
  <c r="O177" i="1"/>
  <c r="N177" i="1"/>
  <c r="M177" i="1"/>
  <c r="L177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0" i="1"/>
  <c r="P170" i="1"/>
  <c r="O170" i="1"/>
  <c r="N170" i="1"/>
  <c r="M170" i="1"/>
  <c r="L170" i="1"/>
  <c r="Q165" i="1"/>
  <c r="P165" i="1"/>
  <c r="O165" i="1"/>
  <c r="N165" i="1"/>
  <c r="M165" i="1"/>
  <c r="L165" i="1"/>
  <c r="Q161" i="1"/>
  <c r="P161" i="1"/>
  <c r="O161" i="1"/>
  <c r="N161" i="1"/>
  <c r="M161" i="1"/>
  <c r="L161" i="1"/>
  <c r="Q158" i="1"/>
  <c r="P158" i="1"/>
  <c r="O158" i="1"/>
  <c r="N158" i="1"/>
  <c r="M158" i="1"/>
  <c r="L158" i="1"/>
  <c r="Q157" i="1"/>
  <c r="P157" i="1"/>
  <c r="O157" i="1"/>
  <c r="N157" i="1"/>
  <c r="M157" i="1"/>
  <c r="L157" i="1"/>
  <c r="Q153" i="1"/>
  <c r="P153" i="1"/>
  <c r="O153" i="1"/>
  <c r="N153" i="1"/>
  <c r="M153" i="1"/>
  <c r="L153" i="1"/>
  <c r="Q149" i="1"/>
  <c r="P149" i="1"/>
  <c r="O149" i="1"/>
  <c r="N149" i="1"/>
  <c r="M149" i="1"/>
  <c r="L149" i="1"/>
  <c r="Q143" i="1"/>
  <c r="P143" i="1"/>
  <c r="O143" i="1"/>
  <c r="N143" i="1"/>
  <c r="M143" i="1"/>
  <c r="L143" i="1"/>
  <c r="Q132" i="1"/>
  <c r="P132" i="1"/>
  <c r="O132" i="1"/>
  <c r="N132" i="1"/>
  <c r="M132" i="1"/>
  <c r="L132" i="1"/>
  <c r="Q131" i="1"/>
  <c r="P131" i="1"/>
  <c r="O131" i="1"/>
  <c r="N131" i="1"/>
  <c r="M131" i="1"/>
  <c r="L131" i="1"/>
  <c r="Q121" i="1"/>
  <c r="P121" i="1"/>
  <c r="O121" i="1"/>
  <c r="N121" i="1"/>
  <c r="M121" i="1"/>
  <c r="L121" i="1"/>
  <c r="Q119" i="1"/>
  <c r="P119" i="1"/>
  <c r="O119" i="1"/>
  <c r="N119" i="1"/>
  <c r="M119" i="1"/>
  <c r="L119" i="1"/>
  <c r="Q115" i="1"/>
  <c r="P115" i="1"/>
  <c r="O115" i="1"/>
  <c r="N115" i="1"/>
  <c r="M115" i="1"/>
  <c r="L115" i="1"/>
  <c r="Q114" i="1"/>
  <c r="P114" i="1"/>
  <c r="O114" i="1"/>
  <c r="N114" i="1"/>
  <c r="M114" i="1"/>
  <c r="L114" i="1"/>
  <c r="Q113" i="1"/>
  <c r="P113" i="1"/>
  <c r="O113" i="1"/>
  <c r="N113" i="1"/>
  <c r="M113" i="1"/>
  <c r="L113" i="1"/>
  <c r="Q112" i="1"/>
  <c r="P112" i="1"/>
  <c r="O112" i="1"/>
  <c r="N112" i="1"/>
  <c r="M112" i="1"/>
  <c r="L112" i="1"/>
  <c r="Q109" i="1"/>
  <c r="P109" i="1"/>
  <c r="O109" i="1"/>
  <c r="N109" i="1"/>
  <c r="M109" i="1"/>
  <c r="L109" i="1"/>
  <c r="Q107" i="1"/>
  <c r="P107" i="1"/>
  <c r="O107" i="1"/>
  <c r="N107" i="1"/>
  <c r="M107" i="1"/>
  <c r="L107" i="1"/>
  <c r="Q106" i="1"/>
  <c r="P106" i="1"/>
  <c r="O106" i="1"/>
  <c r="N106" i="1"/>
  <c r="M106" i="1"/>
  <c r="L106" i="1"/>
  <c r="Q100" i="1"/>
  <c r="P100" i="1"/>
  <c r="O100" i="1"/>
  <c r="N100" i="1"/>
  <c r="M100" i="1"/>
  <c r="L100" i="1"/>
  <c r="Q99" i="1"/>
  <c r="P99" i="1"/>
  <c r="O99" i="1"/>
  <c r="N99" i="1"/>
  <c r="M99" i="1"/>
  <c r="L99" i="1"/>
  <c r="Q98" i="1"/>
  <c r="P98" i="1"/>
  <c r="O98" i="1"/>
  <c r="N98" i="1"/>
  <c r="M98" i="1"/>
  <c r="L98" i="1"/>
  <c r="Q96" i="1"/>
  <c r="P96" i="1"/>
  <c r="O96" i="1"/>
  <c r="N96" i="1"/>
  <c r="M96" i="1"/>
  <c r="L96" i="1"/>
  <c r="Q95" i="1"/>
  <c r="P95" i="1"/>
  <c r="O95" i="1"/>
  <c r="N95" i="1"/>
  <c r="M95" i="1"/>
  <c r="L95" i="1"/>
  <c r="Q93" i="1"/>
  <c r="P93" i="1"/>
  <c r="O93" i="1"/>
  <c r="N93" i="1"/>
  <c r="M93" i="1"/>
  <c r="L93" i="1"/>
  <c r="Q92" i="1"/>
  <c r="P92" i="1"/>
  <c r="O92" i="1"/>
  <c r="N92" i="1"/>
  <c r="M92" i="1"/>
  <c r="L92" i="1"/>
  <c r="Q90" i="1"/>
  <c r="P90" i="1"/>
  <c r="O90" i="1"/>
  <c r="N90" i="1"/>
  <c r="M90" i="1"/>
  <c r="L90" i="1"/>
  <c r="Q86" i="1"/>
  <c r="P86" i="1"/>
  <c r="O86" i="1"/>
  <c r="N86" i="1"/>
  <c r="M86" i="1"/>
  <c r="L86" i="1"/>
  <c r="Q80" i="1"/>
  <c r="P80" i="1"/>
  <c r="O80" i="1"/>
  <c r="N80" i="1"/>
  <c r="M80" i="1"/>
  <c r="L80" i="1"/>
  <c r="Q79" i="1"/>
  <c r="P79" i="1"/>
  <c r="O79" i="1"/>
  <c r="N79" i="1"/>
  <c r="M79" i="1"/>
  <c r="L79" i="1"/>
  <c r="Q77" i="1"/>
  <c r="P77" i="1"/>
  <c r="O77" i="1"/>
  <c r="N77" i="1"/>
  <c r="M77" i="1"/>
  <c r="L77" i="1"/>
  <c r="Q73" i="1"/>
  <c r="P73" i="1"/>
  <c r="O73" i="1"/>
  <c r="N73" i="1"/>
  <c r="M73" i="1"/>
  <c r="L73" i="1"/>
  <c r="Q69" i="1"/>
  <c r="P69" i="1"/>
  <c r="O69" i="1"/>
  <c r="N69" i="1"/>
  <c r="M69" i="1"/>
  <c r="L69" i="1"/>
  <c r="Q66" i="1"/>
  <c r="P66" i="1"/>
  <c r="O66" i="1"/>
  <c r="N66" i="1"/>
  <c r="M66" i="1"/>
  <c r="L66" i="1"/>
  <c r="Q63" i="1"/>
  <c r="P63" i="1"/>
  <c r="O63" i="1"/>
  <c r="N63" i="1"/>
  <c r="M63" i="1"/>
  <c r="L63" i="1"/>
  <c r="Q62" i="1"/>
  <c r="P62" i="1"/>
  <c r="O62" i="1"/>
  <c r="N62" i="1"/>
  <c r="M62" i="1"/>
  <c r="L62" i="1"/>
  <c r="Q61" i="1"/>
  <c r="P61" i="1"/>
  <c r="O61" i="1"/>
  <c r="N61" i="1"/>
  <c r="M61" i="1"/>
  <c r="L61" i="1"/>
  <c r="Q60" i="1"/>
  <c r="P60" i="1"/>
  <c r="O60" i="1"/>
  <c r="N60" i="1"/>
  <c r="M60" i="1"/>
  <c r="L60" i="1"/>
  <c r="Q59" i="1"/>
  <c r="P59" i="1"/>
  <c r="O59" i="1"/>
  <c r="N59" i="1"/>
  <c r="M59" i="1"/>
  <c r="L59" i="1"/>
  <c r="Q56" i="1"/>
  <c r="P56" i="1"/>
  <c r="O56" i="1"/>
  <c r="N56" i="1"/>
  <c r="M56" i="1"/>
  <c r="L56" i="1"/>
  <c r="Q54" i="1"/>
  <c r="P54" i="1"/>
  <c r="O54" i="1"/>
  <c r="N54" i="1"/>
  <c r="M54" i="1"/>
  <c r="L54" i="1"/>
  <c r="Q53" i="1"/>
  <c r="P53" i="1"/>
  <c r="O53" i="1"/>
  <c r="N53" i="1"/>
  <c r="M53" i="1"/>
  <c r="L53" i="1"/>
  <c r="Q51" i="1"/>
  <c r="P51" i="1"/>
  <c r="O51" i="1"/>
  <c r="N51" i="1"/>
  <c r="M51" i="1"/>
  <c r="L51" i="1"/>
  <c r="Q49" i="1"/>
  <c r="P49" i="1"/>
  <c r="O49" i="1"/>
  <c r="N49" i="1"/>
  <c r="M49" i="1"/>
  <c r="L49" i="1"/>
  <c r="Q48" i="1"/>
  <c r="P48" i="1"/>
  <c r="O48" i="1"/>
  <c r="N48" i="1"/>
  <c r="M48" i="1"/>
  <c r="L48" i="1"/>
  <c r="Q46" i="1"/>
  <c r="P46" i="1"/>
  <c r="O46" i="1"/>
  <c r="N46" i="1"/>
  <c r="M46" i="1"/>
  <c r="L46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Q30" i="1"/>
  <c r="P30" i="1"/>
  <c r="O30" i="1"/>
  <c r="N30" i="1"/>
  <c r="M30" i="1"/>
  <c r="L30" i="1"/>
  <c r="Q29" i="1"/>
  <c r="P29" i="1"/>
  <c r="O29" i="1"/>
  <c r="N29" i="1"/>
  <c r="M29" i="1"/>
  <c r="L29" i="1"/>
  <c r="Q28" i="1"/>
  <c r="P28" i="1"/>
  <c r="O28" i="1"/>
  <c r="N28" i="1"/>
  <c r="M28" i="1"/>
  <c r="L28" i="1"/>
  <c r="Q24" i="1"/>
  <c r="P24" i="1"/>
  <c r="O24" i="1"/>
  <c r="N24" i="1"/>
  <c r="M24" i="1"/>
  <c r="L24" i="1"/>
  <c r="Q20" i="1"/>
  <c r="P20" i="1"/>
  <c r="O20" i="1"/>
  <c r="N20" i="1"/>
  <c r="M20" i="1"/>
  <c r="L20" i="1"/>
  <c r="Q19" i="1"/>
  <c r="P19" i="1"/>
  <c r="O19" i="1"/>
  <c r="N19" i="1"/>
  <c r="M19" i="1"/>
  <c r="L19" i="1"/>
  <c r="Q13" i="1"/>
  <c r="P13" i="1"/>
  <c r="O13" i="1"/>
  <c r="N13" i="1"/>
  <c r="M13" i="1"/>
  <c r="L13" i="1"/>
  <c r="Q11" i="1"/>
  <c r="P11" i="1"/>
  <c r="O11" i="1"/>
  <c r="N11" i="1"/>
  <c r="M11" i="1"/>
  <c r="L11" i="1"/>
  <c r="Q8" i="1"/>
  <c r="P8" i="1"/>
  <c r="O8" i="1"/>
  <c r="N8" i="1"/>
  <c r="M8" i="1"/>
  <c r="L8" i="1"/>
  <c r="K358" i="1"/>
  <c r="K352" i="1"/>
  <c r="K351" i="1"/>
  <c r="K350" i="1"/>
  <c r="K345" i="1"/>
  <c r="K344" i="1"/>
  <c r="K341" i="1"/>
  <c r="K340" i="1"/>
  <c r="K331" i="1"/>
  <c r="K330" i="1"/>
  <c r="K327" i="1"/>
  <c r="K326" i="1"/>
  <c r="K322" i="1"/>
  <c r="K318" i="1"/>
  <c r="K317" i="1"/>
  <c r="K315" i="1"/>
  <c r="K311" i="1"/>
  <c r="K310" i="1"/>
  <c r="K306" i="1"/>
  <c r="K305" i="1"/>
  <c r="K304" i="1"/>
  <c r="K301" i="1"/>
  <c r="K299" i="1"/>
  <c r="K298" i="1"/>
  <c r="K297" i="1"/>
  <c r="K296" i="1"/>
  <c r="K294" i="1"/>
  <c r="K293" i="1"/>
  <c r="K290" i="1"/>
  <c r="K289" i="1"/>
  <c r="K282" i="1"/>
  <c r="K281" i="1"/>
  <c r="K280" i="1"/>
  <c r="K278" i="1"/>
  <c r="K272" i="1"/>
  <c r="K271" i="1"/>
  <c r="K270" i="1"/>
  <c r="K269" i="1"/>
  <c r="K266" i="1"/>
  <c r="K265" i="1"/>
  <c r="K264" i="1"/>
  <c r="K263" i="1"/>
  <c r="K262" i="1"/>
  <c r="K261" i="1"/>
  <c r="K260" i="1"/>
  <c r="K259" i="1"/>
  <c r="K258" i="1"/>
  <c r="K253" i="1"/>
  <c r="K251" i="1"/>
  <c r="K249" i="1"/>
  <c r="K247" i="1"/>
  <c r="K245" i="1"/>
  <c r="K243" i="1"/>
  <c r="K241" i="1"/>
  <c r="K240" i="1"/>
  <c r="K239" i="1"/>
  <c r="K238" i="1"/>
  <c r="K237" i="1"/>
  <c r="K234" i="1"/>
  <c r="K233" i="1"/>
  <c r="K230" i="1"/>
  <c r="K228" i="1"/>
  <c r="K226" i="1"/>
  <c r="K224" i="1"/>
  <c r="K222" i="1"/>
  <c r="K220" i="1"/>
  <c r="K219" i="1"/>
  <c r="K218" i="1"/>
  <c r="K217" i="1"/>
  <c r="K214" i="1"/>
  <c r="K213" i="1"/>
  <c r="K212" i="1"/>
  <c r="K211" i="1"/>
  <c r="K210" i="1"/>
  <c r="K209" i="1"/>
  <c r="K208" i="1"/>
  <c r="K207" i="1"/>
  <c r="K206" i="1"/>
  <c r="K205" i="1"/>
  <c r="K203" i="1"/>
  <c r="K201" i="1"/>
  <c r="K200" i="1"/>
  <c r="K199" i="1"/>
  <c r="K195" i="1"/>
  <c r="K193" i="1"/>
  <c r="K191" i="1"/>
  <c r="K190" i="1"/>
  <c r="K186" i="1"/>
  <c r="K183" i="1"/>
  <c r="K182" i="1"/>
  <c r="K177" i="1"/>
  <c r="K175" i="1"/>
  <c r="K174" i="1"/>
  <c r="K173" i="1"/>
  <c r="K172" i="1"/>
  <c r="K170" i="1"/>
  <c r="K165" i="1"/>
  <c r="K161" i="1"/>
  <c r="K158" i="1"/>
  <c r="K157" i="1"/>
  <c r="K153" i="1"/>
  <c r="K149" i="1"/>
  <c r="K143" i="1"/>
  <c r="K132" i="1"/>
  <c r="K131" i="1"/>
  <c r="K121" i="1"/>
  <c r="K119" i="1"/>
  <c r="K115" i="1"/>
  <c r="K114" i="1"/>
  <c r="K113" i="1"/>
  <c r="K112" i="1"/>
  <c r="K109" i="1"/>
  <c r="K107" i="1"/>
  <c r="K106" i="1"/>
  <c r="K100" i="1"/>
  <c r="K99" i="1"/>
  <c r="K98" i="1"/>
  <c r="K96" i="1"/>
  <c r="K95" i="1"/>
  <c r="K93" i="1"/>
  <c r="K92" i="1"/>
  <c r="K90" i="1"/>
  <c r="K86" i="1"/>
  <c r="K80" i="1"/>
  <c r="K79" i="1"/>
  <c r="K77" i="1"/>
  <c r="K73" i="1"/>
  <c r="K69" i="1"/>
  <c r="K66" i="1"/>
  <c r="K63" i="1"/>
  <c r="K62" i="1"/>
  <c r="K61" i="1"/>
  <c r="K60" i="1"/>
  <c r="K59" i="1"/>
  <c r="K56" i="1"/>
  <c r="K54" i="1"/>
  <c r="K53" i="1"/>
  <c r="K51" i="1"/>
  <c r="K49" i="1"/>
  <c r="K48" i="1"/>
  <c r="K46" i="1"/>
  <c r="K39" i="1"/>
  <c r="K38" i="1"/>
  <c r="K37" i="1"/>
  <c r="K36" i="1"/>
  <c r="K35" i="1"/>
  <c r="K30" i="1"/>
  <c r="K29" i="1"/>
  <c r="K28" i="1"/>
  <c r="K24" i="1"/>
  <c r="K20" i="1"/>
  <c r="K19" i="1"/>
  <c r="K13" i="1"/>
  <c r="K11" i="1"/>
  <c r="K8" i="1"/>
  <c r="K31" i="1" l="1"/>
  <c r="N31" i="1"/>
  <c r="G126" i="1"/>
  <c r="G139" i="1"/>
  <c r="M31" i="1"/>
  <c r="Q31" i="1"/>
  <c r="G125" i="1"/>
  <c r="R253" i="1"/>
  <c r="O31" i="1"/>
  <c r="R53" i="1"/>
  <c r="R66" i="1"/>
  <c r="R280" i="1"/>
  <c r="R331" i="1"/>
  <c r="R157" i="1"/>
  <c r="R245" i="1"/>
  <c r="R261" i="1"/>
  <c r="R11" i="1"/>
  <c r="R29" i="1"/>
  <c r="R214" i="1"/>
  <c r="R294" i="1"/>
  <c r="R54" i="1"/>
  <c r="R61" i="1"/>
  <c r="R310" i="1"/>
  <c r="R318" i="1"/>
  <c r="R109" i="1"/>
  <c r="R170" i="1"/>
  <c r="R37" i="1"/>
  <c r="R62" i="1"/>
  <c r="R272" i="1"/>
  <c r="R278" i="1"/>
  <c r="R341" i="1"/>
  <c r="R190" i="1"/>
  <c r="R205" i="1"/>
  <c r="R213" i="1"/>
  <c r="R226" i="1"/>
  <c r="R191" i="1"/>
  <c r="R301" i="1"/>
  <c r="R174" i="1"/>
  <c r="R270" i="1"/>
  <c r="R322" i="1"/>
  <c r="R182" i="1"/>
  <c r="R206" i="1"/>
  <c r="R222" i="1"/>
  <c r="R230" i="1"/>
  <c r="R158" i="1"/>
  <c r="R234" i="1"/>
  <c r="R262" i="1"/>
  <c r="R90" i="1"/>
  <c r="R106" i="1"/>
  <c r="R210" i="1"/>
  <c r="R238" i="1"/>
  <c r="R20" i="1"/>
  <c r="R49" i="1"/>
  <c r="R93" i="1"/>
  <c r="R237" i="1"/>
  <c r="R290" i="1"/>
  <c r="R327" i="1"/>
  <c r="R351" i="1"/>
  <c r="R165" i="1"/>
  <c r="R293" i="1"/>
  <c r="R317" i="1"/>
  <c r="R330" i="1"/>
  <c r="R172" i="1"/>
  <c r="R69" i="1"/>
  <c r="R98" i="1"/>
  <c r="R258" i="1"/>
  <c r="R266" i="1"/>
  <c r="R306" i="1"/>
  <c r="R63" i="1"/>
  <c r="R114" i="1"/>
  <c r="R149" i="1"/>
  <c r="R282" i="1"/>
  <c r="R28" i="1"/>
  <c r="R115" i="1"/>
  <c r="R186" i="1"/>
  <c r="R218" i="1"/>
  <c r="R243" i="1"/>
  <c r="R298" i="1"/>
  <c r="R86" i="1"/>
  <c r="R36" i="1"/>
  <c r="R77" i="1"/>
  <c r="R173" i="1"/>
  <c r="R269" i="1"/>
  <c r="R8" i="1"/>
  <c r="R13" i="1"/>
  <c r="R352" i="1"/>
  <c r="R271" i="1"/>
  <c r="R175" i="1"/>
  <c r="R315" i="1"/>
  <c r="R19" i="1"/>
  <c r="R340" i="1"/>
  <c r="R224" i="1"/>
  <c r="R199" i="1"/>
  <c r="R200" i="1"/>
  <c r="R203" i="1"/>
  <c r="R247" i="1"/>
  <c r="R311" i="1"/>
  <c r="R219" i="1"/>
  <c r="R220" i="1"/>
  <c r="R239" i="1"/>
  <c r="R240" i="1"/>
  <c r="R30" i="1"/>
  <c r="R35" i="1"/>
  <c r="R38" i="1"/>
  <c r="R39" i="1"/>
  <c r="R46" i="1"/>
  <c r="R51" i="1"/>
  <c r="R56" i="1"/>
  <c r="R59" i="1"/>
  <c r="R60" i="1"/>
  <c r="R79" i="1"/>
  <c r="R80" i="1"/>
  <c r="R92" i="1"/>
  <c r="R95" i="1"/>
  <c r="R96" i="1"/>
  <c r="R99" i="1"/>
  <c r="R100" i="1"/>
  <c r="R107" i="1"/>
  <c r="R112" i="1"/>
  <c r="R119" i="1"/>
  <c r="R131" i="1"/>
  <c r="R132" i="1"/>
  <c r="R304" i="1"/>
  <c r="R183" i="1"/>
  <c r="R207" i="1"/>
  <c r="R208" i="1"/>
  <c r="R211" i="1"/>
  <c r="R212" i="1"/>
  <c r="R259" i="1"/>
  <c r="R260" i="1"/>
  <c r="R263" i="1"/>
  <c r="R264" i="1"/>
  <c r="R344" i="1"/>
  <c r="R345" i="1"/>
  <c r="R143" i="1"/>
  <c r="R296" i="1"/>
  <c r="R299" i="1"/>
  <c r="R195" i="1"/>
  <c r="R228" i="1"/>
  <c r="R251" i="1"/>
  <c r="R24" i="1"/>
  <c r="R48" i="1"/>
  <c r="R73" i="1"/>
  <c r="R113" i="1"/>
  <c r="R121" i="1"/>
  <c r="R153" i="1"/>
  <c r="R161" i="1"/>
  <c r="R177" i="1"/>
  <c r="R193" i="1"/>
  <c r="R201" i="1"/>
  <c r="R209" i="1"/>
  <c r="R217" i="1"/>
  <c r="R233" i="1"/>
  <c r="R241" i="1"/>
  <c r="R249" i="1"/>
  <c r="R265" i="1"/>
  <c r="R281" i="1"/>
  <c r="R289" i="1"/>
  <c r="R297" i="1"/>
  <c r="R305" i="1"/>
  <c r="R326" i="1"/>
  <c r="R350" i="1"/>
  <c r="R358" i="1"/>
  <c r="R31" i="1" l="1"/>
  <c r="Q4" i="1"/>
  <c r="AD3" i="1"/>
  <c r="AK27" i="2" l="1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G27" i="1"/>
  <c r="M27" i="1" l="1"/>
  <c r="L27" i="1"/>
  <c r="K27" i="1"/>
  <c r="Q27" i="1"/>
  <c r="P27" i="1"/>
  <c r="O27" i="1"/>
  <c r="N27" i="1"/>
  <c r="AL27" i="2"/>
  <c r="AO27" i="2" l="1"/>
  <c r="AE27" i="1" s="1"/>
  <c r="AF27" i="1" s="1"/>
  <c r="H27" i="1"/>
  <c r="I27" i="1" s="1"/>
  <c r="R27" i="1"/>
  <c r="S181" i="1"/>
  <c r="S178" i="1"/>
  <c r="S176" i="1"/>
  <c r="S167" i="1"/>
  <c r="S163" i="1"/>
  <c r="S164" i="1" s="1"/>
  <c r="S160" i="1"/>
  <c r="S155" i="1"/>
  <c r="S156" i="1" s="1"/>
  <c r="S151" i="1"/>
  <c r="S152" i="1" s="1"/>
  <c r="S147" i="1"/>
  <c r="S148" i="1" s="1"/>
  <c r="S146" i="1"/>
  <c r="S145" i="1"/>
  <c r="G71" i="1" l="1"/>
  <c r="M71" i="1" l="1"/>
  <c r="L71" i="1"/>
  <c r="K71" i="1"/>
  <c r="N71" i="1"/>
  <c r="Q71" i="1"/>
  <c r="P71" i="1"/>
  <c r="O71" i="1"/>
  <c r="G72" i="1"/>
  <c r="G74" i="1"/>
  <c r="R71" i="1" l="1"/>
  <c r="Q74" i="1"/>
  <c r="K74" i="1"/>
  <c r="P74" i="1"/>
  <c r="O74" i="1"/>
  <c r="N74" i="1"/>
  <c r="M74" i="1"/>
  <c r="L74" i="1"/>
  <c r="Q72" i="1"/>
  <c r="P72" i="1"/>
  <c r="O72" i="1"/>
  <c r="N72" i="1"/>
  <c r="M72" i="1"/>
  <c r="L72" i="1"/>
  <c r="K72" i="1"/>
  <c r="G75" i="1"/>
  <c r="G65" i="1"/>
  <c r="G64" i="1"/>
  <c r="R74" i="1" l="1"/>
  <c r="R72" i="1"/>
  <c r="O75" i="1"/>
  <c r="N75" i="1"/>
  <c r="M75" i="1"/>
  <c r="L75" i="1"/>
  <c r="Q75" i="1"/>
  <c r="P75" i="1"/>
  <c r="K75" i="1"/>
  <c r="Q64" i="1"/>
  <c r="P64" i="1"/>
  <c r="O64" i="1"/>
  <c r="N64" i="1"/>
  <c r="M64" i="1"/>
  <c r="L64" i="1"/>
  <c r="K64" i="1"/>
  <c r="Q65" i="1"/>
  <c r="P65" i="1"/>
  <c r="O65" i="1"/>
  <c r="N65" i="1"/>
  <c r="M65" i="1"/>
  <c r="K65" i="1"/>
  <c r="L65" i="1"/>
  <c r="G76" i="1"/>
  <c r="Q76" i="1" l="1"/>
  <c r="P76" i="1"/>
  <c r="O76" i="1"/>
  <c r="N76" i="1"/>
  <c r="M76" i="1"/>
  <c r="L76" i="1"/>
  <c r="K76" i="1"/>
  <c r="R65" i="1"/>
  <c r="R75" i="1"/>
  <c r="R64" i="1"/>
  <c r="G223" i="1"/>
  <c r="G120" i="1"/>
  <c r="G82" i="1"/>
  <c r="G81" i="1"/>
  <c r="G78" i="1"/>
  <c r="Q81" i="1" l="1"/>
  <c r="P81" i="1"/>
  <c r="O81" i="1"/>
  <c r="N81" i="1"/>
  <c r="M81" i="1"/>
  <c r="K81" i="1"/>
  <c r="L81" i="1"/>
  <c r="Q82" i="1"/>
  <c r="P82" i="1"/>
  <c r="K82" i="1"/>
  <c r="L82" i="1"/>
  <c r="O82" i="1"/>
  <c r="N82" i="1"/>
  <c r="M82" i="1"/>
  <c r="R76" i="1"/>
  <c r="L120" i="1"/>
  <c r="K120" i="1"/>
  <c r="Q120" i="1"/>
  <c r="P120" i="1"/>
  <c r="O120" i="1"/>
  <c r="N120" i="1"/>
  <c r="M120" i="1"/>
  <c r="M78" i="1"/>
  <c r="L78" i="1"/>
  <c r="Q78" i="1"/>
  <c r="P78" i="1"/>
  <c r="O78" i="1"/>
  <c r="N78" i="1"/>
  <c r="K78" i="1"/>
  <c r="Q223" i="1"/>
  <c r="P223" i="1"/>
  <c r="O223" i="1"/>
  <c r="N223" i="1"/>
  <c r="M223" i="1"/>
  <c r="L223" i="1"/>
  <c r="K223" i="1"/>
  <c r="G25" i="1"/>
  <c r="G26" i="1"/>
  <c r="G16" i="1"/>
  <c r="G14" i="1"/>
  <c r="G12" i="1"/>
  <c r="G9" i="1"/>
  <c r="G10" i="1"/>
  <c r="G7" i="1"/>
  <c r="G6" i="1"/>
  <c r="G5" i="1"/>
  <c r="AK364" i="2"/>
  <c r="AJ364" i="2"/>
  <c r="AI364" i="2"/>
  <c r="AH364" i="2"/>
  <c r="AG364" i="2"/>
  <c r="AF364" i="2"/>
  <c r="AE364" i="2"/>
  <c r="AD364" i="2"/>
  <c r="AC364" i="2"/>
  <c r="AB364" i="2"/>
  <c r="AA364" i="2"/>
  <c r="Z364" i="2"/>
  <c r="Y364" i="2"/>
  <c r="X364" i="2"/>
  <c r="W364" i="2"/>
  <c r="V364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AK363" i="2"/>
  <c r="AJ363" i="2"/>
  <c r="AI363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AK362" i="2"/>
  <c r="AJ362" i="2"/>
  <c r="AI362" i="2"/>
  <c r="AH362" i="2"/>
  <c r="AG362" i="2"/>
  <c r="AF362" i="2"/>
  <c r="AE362" i="2"/>
  <c r="AD362" i="2"/>
  <c r="AC362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AK361" i="2"/>
  <c r="AJ361" i="2"/>
  <c r="AI361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AK360" i="2"/>
  <c r="AJ360" i="2"/>
  <c r="AI360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AK359" i="2"/>
  <c r="AJ359" i="2"/>
  <c r="AI359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AK358" i="2"/>
  <c r="AJ358" i="2"/>
  <c r="AI358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AK357" i="2"/>
  <c r="AJ357" i="2"/>
  <c r="AI357" i="2"/>
  <c r="AH357" i="2"/>
  <c r="AG357" i="2"/>
  <c r="AF357" i="2"/>
  <c r="AE357" i="2"/>
  <c r="AD357" i="2"/>
  <c r="AC357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AK356" i="2"/>
  <c r="AJ356" i="2"/>
  <c r="AI356" i="2"/>
  <c r="AH356" i="2"/>
  <c r="AG356" i="2"/>
  <c r="AF356" i="2"/>
  <c r="AE356" i="2"/>
  <c r="AD356" i="2"/>
  <c r="AC356" i="2"/>
  <c r="AB356" i="2"/>
  <c r="AA356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AK355" i="2"/>
  <c r="AJ355" i="2"/>
  <c r="AI355" i="2"/>
  <c r="AH355" i="2"/>
  <c r="AG355" i="2"/>
  <c r="AF355" i="2"/>
  <c r="AE355" i="2"/>
  <c r="AD355" i="2"/>
  <c r="AC355" i="2"/>
  <c r="AB355" i="2"/>
  <c r="AA355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AK354" i="2"/>
  <c r="AJ354" i="2"/>
  <c r="AI354" i="2"/>
  <c r="AH354" i="2"/>
  <c r="AG354" i="2"/>
  <c r="AF354" i="2"/>
  <c r="AE354" i="2"/>
  <c r="AD354" i="2"/>
  <c r="AC354" i="2"/>
  <c r="AB354" i="2"/>
  <c r="AA354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AK353" i="2"/>
  <c r="AJ353" i="2"/>
  <c r="AI353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AK352" i="2"/>
  <c r="AJ352" i="2"/>
  <c r="AI352" i="2"/>
  <c r="AH352" i="2"/>
  <c r="AG352" i="2"/>
  <c r="AF352" i="2"/>
  <c r="AE352" i="2"/>
  <c r="AD352" i="2"/>
  <c r="AC352" i="2"/>
  <c r="AB352" i="2"/>
  <c r="AA352" i="2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AK351" i="2"/>
  <c r="AJ351" i="2"/>
  <c r="AI351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AK350" i="2"/>
  <c r="AJ350" i="2"/>
  <c r="AI350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AK349" i="2"/>
  <c r="AJ349" i="2"/>
  <c r="AI349" i="2"/>
  <c r="AH349" i="2"/>
  <c r="AG349" i="2"/>
  <c r="AF349" i="2"/>
  <c r="AE349" i="2"/>
  <c r="AD349" i="2"/>
  <c r="AC349" i="2"/>
  <c r="AB349" i="2"/>
  <c r="AA349" i="2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AK348" i="2"/>
  <c r="AJ348" i="2"/>
  <c r="AI348" i="2"/>
  <c r="AH348" i="2"/>
  <c r="AG348" i="2"/>
  <c r="AF348" i="2"/>
  <c r="AE348" i="2"/>
  <c r="AD348" i="2"/>
  <c r="AC348" i="2"/>
  <c r="AB348" i="2"/>
  <c r="AA348" i="2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AK347" i="2"/>
  <c r="AJ347" i="2"/>
  <c r="AI347" i="2"/>
  <c r="AH347" i="2"/>
  <c r="AG347" i="2"/>
  <c r="AF347" i="2"/>
  <c r="AE347" i="2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AK346" i="2"/>
  <c r="AJ346" i="2"/>
  <c r="AI346" i="2"/>
  <c r="AH346" i="2"/>
  <c r="AG346" i="2"/>
  <c r="AF346" i="2"/>
  <c r="AE346" i="2"/>
  <c r="AD346" i="2"/>
  <c r="AC346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AK345" i="2"/>
  <c r="AJ345" i="2"/>
  <c r="AI345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AK344" i="2"/>
  <c r="AJ344" i="2"/>
  <c r="AI344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AK343" i="2"/>
  <c r="AJ343" i="2"/>
  <c r="AI343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AK342" i="2"/>
  <c r="AJ342" i="2"/>
  <c r="AI342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AK341" i="2"/>
  <c r="AJ341" i="2"/>
  <c r="AI341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AK340" i="2"/>
  <c r="AJ340" i="2"/>
  <c r="AI340" i="2"/>
  <c r="AH340" i="2"/>
  <c r="AG340" i="2"/>
  <c r="AF340" i="2"/>
  <c r="AE340" i="2"/>
  <c r="AD340" i="2"/>
  <c r="AC340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AK339" i="2"/>
  <c r="AJ339" i="2"/>
  <c r="AI339" i="2"/>
  <c r="AH339" i="2"/>
  <c r="AG339" i="2"/>
  <c r="AF339" i="2"/>
  <c r="AE339" i="2"/>
  <c r="AD339" i="2"/>
  <c r="AC339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AK338" i="2"/>
  <c r="AJ338" i="2"/>
  <c r="AI338" i="2"/>
  <c r="AH338" i="2"/>
  <c r="AG338" i="2"/>
  <c r="AF338" i="2"/>
  <c r="AE338" i="2"/>
  <c r="AD338" i="2"/>
  <c r="AC338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AK337" i="2"/>
  <c r="AJ337" i="2"/>
  <c r="AI337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AK336" i="2"/>
  <c r="AJ336" i="2"/>
  <c r="AI336" i="2"/>
  <c r="AH336" i="2"/>
  <c r="AG336" i="2"/>
  <c r="AF336" i="2"/>
  <c r="AE336" i="2"/>
  <c r="AD336" i="2"/>
  <c r="AC336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AK335" i="2"/>
  <c r="AJ335" i="2"/>
  <c r="AI335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AK334" i="2"/>
  <c r="AJ334" i="2"/>
  <c r="AI334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AK333" i="2"/>
  <c r="AJ333" i="2"/>
  <c r="AI333" i="2"/>
  <c r="AH333" i="2"/>
  <c r="AG333" i="2"/>
  <c r="AF333" i="2"/>
  <c r="AE333" i="2"/>
  <c r="AD333" i="2"/>
  <c r="AC333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AK332" i="2"/>
  <c r="AJ332" i="2"/>
  <c r="AI332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AK331" i="2"/>
  <c r="AJ331" i="2"/>
  <c r="AI331" i="2"/>
  <c r="AH331" i="2"/>
  <c r="AG331" i="2"/>
  <c r="AF331" i="2"/>
  <c r="AE331" i="2"/>
  <c r="AD331" i="2"/>
  <c r="AC331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AK330" i="2"/>
  <c r="AJ330" i="2"/>
  <c r="AI330" i="2"/>
  <c r="AH330" i="2"/>
  <c r="AG330" i="2"/>
  <c r="AF330" i="2"/>
  <c r="AE330" i="2"/>
  <c r="AD330" i="2"/>
  <c r="AC330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AK329" i="2"/>
  <c r="AJ329" i="2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AK328" i="2"/>
  <c r="AJ328" i="2"/>
  <c r="AI328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AK327" i="2"/>
  <c r="AJ327" i="2"/>
  <c r="AI327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AK326" i="2"/>
  <c r="AJ326" i="2"/>
  <c r="AI326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AK325" i="2"/>
  <c r="AJ325" i="2"/>
  <c r="AI325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AK324" i="2"/>
  <c r="AJ324" i="2"/>
  <c r="AI324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AK323" i="2"/>
  <c r="AJ323" i="2"/>
  <c r="AI323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AK322" i="2"/>
  <c r="AJ322" i="2"/>
  <c r="AI322" i="2"/>
  <c r="AH322" i="2"/>
  <c r="AG322" i="2"/>
  <c r="AF322" i="2"/>
  <c r="AE322" i="2"/>
  <c r="AD322" i="2"/>
  <c r="AC322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AK321" i="2"/>
  <c r="AJ321" i="2"/>
  <c r="AI321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AK320" i="2"/>
  <c r="AJ320" i="2"/>
  <c r="AI320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AK319" i="2"/>
  <c r="AJ319" i="2"/>
  <c r="AI319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AK318" i="2"/>
  <c r="AJ318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AK317" i="2"/>
  <c r="AJ317" i="2"/>
  <c r="AI317" i="2"/>
  <c r="AH317" i="2"/>
  <c r="AG317" i="2"/>
  <c r="AF317" i="2"/>
  <c r="AE317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AK316" i="2"/>
  <c r="AJ316" i="2"/>
  <c r="AI316" i="2"/>
  <c r="AH316" i="2"/>
  <c r="AG316" i="2"/>
  <c r="AF316" i="2"/>
  <c r="AE316" i="2"/>
  <c r="AD316" i="2"/>
  <c r="AC316" i="2"/>
  <c r="AB316" i="2"/>
  <c r="AA316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AK315" i="2"/>
  <c r="AJ315" i="2"/>
  <c r="AI315" i="2"/>
  <c r="AH315" i="2"/>
  <c r="AG315" i="2"/>
  <c r="AF315" i="2"/>
  <c r="AE315" i="2"/>
  <c r="AD315" i="2"/>
  <c r="AC315" i="2"/>
  <c r="AB315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AK314" i="2"/>
  <c r="AJ314" i="2"/>
  <c r="AI314" i="2"/>
  <c r="AH314" i="2"/>
  <c r="AG314" i="2"/>
  <c r="AF314" i="2"/>
  <c r="AE314" i="2"/>
  <c r="AD314" i="2"/>
  <c r="AC314" i="2"/>
  <c r="AB314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AK313" i="2"/>
  <c r="AJ313" i="2"/>
  <c r="AI313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AK312" i="2"/>
  <c r="AJ312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AK311" i="2"/>
  <c r="AJ311" i="2"/>
  <c r="AI311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AK310" i="2"/>
  <c r="AJ310" i="2"/>
  <c r="AI310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AK309" i="2"/>
  <c r="AJ309" i="2"/>
  <c r="AI309" i="2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AK308" i="2"/>
  <c r="AJ308" i="2"/>
  <c r="AI308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AK307" i="2"/>
  <c r="AJ307" i="2"/>
  <c r="AI307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AK306" i="2"/>
  <c r="AJ306" i="2"/>
  <c r="AI306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AK305" i="2"/>
  <c r="AJ305" i="2"/>
  <c r="AI305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AK304" i="2"/>
  <c r="AJ304" i="2"/>
  <c r="AI304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AK303" i="2"/>
  <c r="AJ303" i="2"/>
  <c r="AI303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AK302" i="2"/>
  <c r="AJ302" i="2"/>
  <c r="AI302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AK301" i="2"/>
  <c r="AJ301" i="2"/>
  <c r="AI301" i="2"/>
  <c r="AH301" i="2"/>
  <c r="AG301" i="2"/>
  <c r="AF301" i="2"/>
  <c r="AE301" i="2"/>
  <c r="AD301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AK300" i="2"/>
  <c r="AJ300" i="2"/>
  <c r="AI300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AK299" i="2"/>
  <c r="AJ299" i="2"/>
  <c r="AI299" i="2"/>
  <c r="AH299" i="2"/>
  <c r="AG299" i="2"/>
  <c r="AF299" i="2"/>
  <c r="AE299" i="2"/>
  <c r="AD299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AK298" i="2"/>
  <c r="AJ298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AK297" i="2"/>
  <c r="AJ297" i="2"/>
  <c r="AI297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AK296" i="2"/>
  <c r="AJ296" i="2"/>
  <c r="AI296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AK295" i="2"/>
  <c r="AJ295" i="2"/>
  <c r="AI295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AK294" i="2"/>
  <c r="AJ294" i="2"/>
  <c r="AI294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AK293" i="2"/>
  <c r="AJ293" i="2"/>
  <c r="AI293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AK292" i="2"/>
  <c r="AJ292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AK291" i="2"/>
  <c r="AJ291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AK290" i="2"/>
  <c r="AJ290" i="2"/>
  <c r="AI290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AK289" i="2"/>
  <c r="AJ289" i="2"/>
  <c r="AI289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AK288" i="2"/>
  <c r="AJ288" i="2"/>
  <c r="AI288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AK287" i="2"/>
  <c r="AJ287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AK286" i="2"/>
  <c r="AJ286" i="2"/>
  <c r="AI286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AK285" i="2"/>
  <c r="AJ285" i="2"/>
  <c r="AI285" i="2"/>
  <c r="AH285" i="2"/>
  <c r="AG285" i="2"/>
  <c r="AF285" i="2"/>
  <c r="AE285" i="2"/>
  <c r="AD285" i="2"/>
  <c r="AC285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AK284" i="2"/>
  <c r="AJ284" i="2"/>
  <c r="AI284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AK283" i="2"/>
  <c r="AJ283" i="2"/>
  <c r="AI283" i="2"/>
  <c r="AH283" i="2"/>
  <c r="AG283" i="2"/>
  <c r="AF283" i="2"/>
  <c r="AE283" i="2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AK282" i="2"/>
  <c r="AJ282" i="2"/>
  <c r="AI282" i="2"/>
  <c r="AH282" i="2"/>
  <c r="AG282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AK281" i="2"/>
  <c r="AJ281" i="2"/>
  <c r="AI281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AK280" i="2"/>
  <c r="AJ280" i="2"/>
  <c r="AI280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AK279" i="2"/>
  <c r="AJ279" i="2"/>
  <c r="AI279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AK278" i="2"/>
  <c r="AJ278" i="2"/>
  <c r="AI278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AK277" i="2"/>
  <c r="AJ277" i="2"/>
  <c r="AI277" i="2"/>
  <c r="AH277" i="2"/>
  <c r="AG277" i="2"/>
  <c r="AF277" i="2"/>
  <c r="AE277" i="2"/>
  <c r="AD277" i="2"/>
  <c r="AC277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AK276" i="2"/>
  <c r="AJ276" i="2"/>
  <c r="AI276" i="2"/>
  <c r="AH276" i="2"/>
  <c r="AG276" i="2"/>
  <c r="AF276" i="2"/>
  <c r="AE276" i="2"/>
  <c r="AD276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AK275" i="2"/>
  <c r="AJ275" i="2"/>
  <c r="AI275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AK274" i="2"/>
  <c r="AJ274" i="2"/>
  <c r="AI274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AK273" i="2"/>
  <c r="AJ273" i="2"/>
  <c r="AI273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AK272" i="2"/>
  <c r="AJ272" i="2"/>
  <c r="AI272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AK271" i="2"/>
  <c r="AJ271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AK270" i="2"/>
  <c r="AJ270" i="2"/>
  <c r="AI270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AK269" i="2"/>
  <c r="AJ269" i="2"/>
  <c r="AI269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AK268" i="2"/>
  <c r="AJ268" i="2"/>
  <c r="AI268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AK267" i="2"/>
  <c r="AJ267" i="2"/>
  <c r="AI267" i="2"/>
  <c r="AH267" i="2"/>
  <c r="AG267" i="2"/>
  <c r="AF267" i="2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AK266" i="2"/>
  <c r="AJ266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AK265" i="2"/>
  <c r="AJ265" i="2"/>
  <c r="AI265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AK264" i="2"/>
  <c r="AJ264" i="2"/>
  <c r="AI264" i="2"/>
  <c r="AH264" i="2"/>
  <c r="AG264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AK263" i="2"/>
  <c r="AJ263" i="2"/>
  <c r="AI263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AK262" i="2"/>
  <c r="AJ262" i="2"/>
  <c r="AI262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AK261" i="2"/>
  <c r="AJ261" i="2"/>
  <c r="AI261" i="2"/>
  <c r="AH261" i="2"/>
  <c r="AG261" i="2"/>
  <c r="AF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AK260" i="2"/>
  <c r="AJ260" i="2"/>
  <c r="AI260" i="2"/>
  <c r="AH260" i="2"/>
  <c r="AG260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AK259" i="2"/>
  <c r="AJ259" i="2"/>
  <c r="AI259" i="2"/>
  <c r="AH259" i="2"/>
  <c r="AG259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AK258" i="2"/>
  <c r="AJ258" i="2"/>
  <c r="AI258" i="2"/>
  <c r="AH258" i="2"/>
  <c r="AG258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AK257" i="2"/>
  <c r="AJ257" i="2"/>
  <c r="AI257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AK256" i="2"/>
  <c r="AJ256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AK252" i="2"/>
  <c r="AJ252" i="2"/>
  <c r="AI252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AK245" i="2"/>
  <c r="AJ245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AK244" i="2"/>
  <c r="AJ244" i="2"/>
  <c r="AI244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AK242" i="2"/>
  <c r="AJ242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AK241" i="2"/>
  <c r="AJ241" i="2"/>
  <c r="AI241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AK240" i="2"/>
  <c r="AJ240" i="2"/>
  <c r="AI240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AK238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AK237" i="2"/>
  <c r="AJ237" i="2"/>
  <c r="AI237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AK5" i="2"/>
  <c r="AJ5" i="2"/>
  <c r="AI5" i="2"/>
  <c r="AH5" i="2"/>
  <c r="AG5" i="2"/>
  <c r="AF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H5" i="2"/>
  <c r="K5" i="2"/>
  <c r="J5" i="2"/>
  <c r="R81" i="1" l="1"/>
  <c r="O14" i="1"/>
  <c r="N14" i="1"/>
  <c r="K14" i="1"/>
  <c r="P14" i="1"/>
  <c r="M14" i="1"/>
  <c r="L14" i="1"/>
  <c r="Q14" i="1"/>
  <c r="Q16" i="1"/>
  <c r="K16" i="1"/>
  <c r="P16" i="1"/>
  <c r="O16" i="1"/>
  <c r="N16" i="1"/>
  <c r="M16" i="1"/>
  <c r="L16" i="1"/>
  <c r="O5" i="1"/>
  <c r="N5" i="1"/>
  <c r="K5" i="1"/>
  <c r="P5" i="1"/>
  <c r="M5" i="1"/>
  <c r="L5" i="1"/>
  <c r="Q5" i="1"/>
  <c r="L26" i="1"/>
  <c r="Q26" i="1"/>
  <c r="P26" i="1"/>
  <c r="K26" i="1"/>
  <c r="O26" i="1"/>
  <c r="N26" i="1"/>
  <c r="M26" i="1"/>
  <c r="Q6" i="1"/>
  <c r="K6" i="1"/>
  <c r="P6" i="1"/>
  <c r="O6" i="1"/>
  <c r="N6" i="1"/>
  <c r="M6" i="1"/>
  <c r="L6" i="1"/>
  <c r="Q25" i="1"/>
  <c r="P25" i="1"/>
  <c r="O25" i="1"/>
  <c r="N25" i="1"/>
  <c r="M25" i="1"/>
  <c r="K25" i="1"/>
  <c r="L25" i="1"/>
  <c r="R78" i="1"/>
  <c r="K7" i="1"/>
  <c r="Q7" i="1"/>
  <c r="P7" i="1"/>
  <c r="L7" i="1"/>
  <c r="O7" i="1"/>
  <c r="N7" i="1"/>
  <c r="M7" i="1"/>
  <c r="O9" i="1"/>
  <c r="P9" i="1"/>
  <c r="N9" i="1"/>
  <c r="M9" i="1"/>
  <c r="L9" i="1"/>
  <c r="K9" i="1"/>
  <c r="Q9" i="1"/>
  <c r="R82" i="1"/>
  <c r="Q12" i="1"/>
  <c r="P12" i="1"/>
  <c r="K12" i="1"/>
  <c r="O12" i="1"/>
  <c r="N12" i="1"/>
  <c r="M12" i="1"/>
  <c r="L12" i="1"/>
  <c r="R120" i="1"/>
  <c r="R223" i="1"/>
  <c r="AE5" i="2"/>
  <c r="AD5" i="2"/>
  <c r="I5" i="2"/>
  <c r="AK4" i="2"/>
  <c r="AJ4" i="2"/>
  <c r="AI4" i="2"/>
  <c r="AH4" i="2"/>
  <c r="AG4" i="2"/>
  <c r="AF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H4" i="2"/>
  <c r="AL363" i="2"/>
  <c r="AO363" i="2" s="1"/>
  <c r="AL361" i="2"/>
  <c r="AO361" i="2" s="1"/>
  <c r="AL355" i="2"/>
  <c r="AL353" i="2"/>
  <c r="AL347" i="2"/>
  <c r="AL345" i="2"/>
  <c r="AL339" i="2"/>
  <c r="AL337" i="2"/>
  <c r="AL331" i="2"/>
  <c r="AL329" i="2"/>
  <c r="AL323" i="2"/>
  <c r="AO323" i="2" s="1"/>
  <c r="AE323" i="1" s="1"/>
  <c r="AL321" i="2"/>
  <c r="AO321" i="2" s="1"/>
  <c r="AE321" i="1" s="1"/>
  <c r="AL315" i="2"/>
  <c r="AL313" i="2"/>
  <c r="AL307" i="2"/>
  <c r="AL305" i="2"/>
  <c r="AL299" i="2"/>
  <c r="AL297" i="2"/>
  <c r="AL291" i="2"/>
  <c r="AL289" i="2"/>
  <c r="AL283" i="2"/>
  <c r="AL281" i="2"/>
  <c r="AL275" i="2"/>
  <c r="AL273" i="2"/>
  <c r="AL267" i="2"/>
  <c r="AL265" i="2"/>
  <c r="AL259" i="2"/>
  <c r="AL257" i="2"/>
  <c r="AL251" i="2"/>
  <c r="AL249" i="2"/>
  <c r="AO249" i="2" s="1"/>
  <c r="AE249" i="1" s="1"/>
  <c r="AL243" i="2"/>
  <c r="AL241" i="2"/>
  <c r="AL235" i="2"/>
  <c r="AL233" i="2"/>
  <c r="AL227" i="2"/>
  <c r="AL225" i="2"/>
  <c r="AL219" i="2"/>
  <c r="AL217" i="2"/>
  <c r="AL211" i="2"/>
  <c r="AL209" i="2"/>
  <c r="AL203" i="2"/>
  <c r="AL201" i="2"/>
  <c r="AL195" i="2"/>
  <c r="AL193" i="2"/>
  <c r="AL187" i="2"/>
  <c r="AL185" i="2"/>
  <c r="AL179" i="2"/>
  <c r="AL177" i="2"/>
  <c r="AL171" i="2"/>
  <c r="AO171" i="2" s="1"/>
  <c r="AE171" i="1" s="1"/>
  <c r="AL169" i="2"/>
  <c r="AO169" i="2" s="1"/>
  <c r="AE169" i="1" s="1"/>
  <c r="AL163" i="2"/>
  <c r="AL161" i="2"/>
  <c r="AO161" i="2" s="1"/>
  <c r="AE161" i="1" s="1"/>
  <c r="AL155" i="2"/>
  <c r="AL153" i="2"/>
  <c r="AO153" i="2" s="1"/>
  <c r="AE153" i="1" s="1"/>
  <c r="AL147" i="2"/>
  <c r="AO147" i="2" s="1"/>
  <c r="AE147" i="1" s="1"/>
  <c r="AL145" i="2"/>
  <c r="AL139" i="2"/>
  <c r="AO139" i="2" s="1"/>
  <c r="AE139" i="1" s="1"/>
  <c r="AL137" i="2"/>
  <c r="AO137" i="2" s="1"/>
  <c r="AE137" i="1" s="1"/>
  <c r="AL131" i="2"/>
  <c r="AO131" i="2" s="1"/>
  <c r="AE131" i="1" s="1"/>
  <c r="AL129" i="2"/>
  <c r="AO129" i="2" s="1"/>
  <c r="AE129" i="1" s="1"/>
  <c r="AL123" i="2"/>
  <c r="AL121" i="2"/>
  <c r="AL115" i="2"/>
  <c r="AL113" i="2"/>
  <c r="AL107" i="2"/>
  <c r="AO107" i="2" s="1"/>
  <c r="AE107" i="1" s="1"/>
  <c r="AL105" i="2"/>
  <c r="AL99" i="2"/>
  <c r="AL97" i="2"/>
  <c r="AL91" i="2"/>
  <c r="AO91" i="2" s="1"/>
  <c r="AE91" i="1" s="1"/>
  <c r="AL89" i="2"/>
  <c r="AO89" i="2" s="1"/>
  <c r="AE89" i="1" s="1"/>
  <c r="AL83" i="2"/>
  <c r="AL81" i="2"/>
  <c r="AL74" i="2"/>
  <c r="AL72" i="2"/>
  <c r="AL65" i="2"/>
  <c r="AL63" i="2"/>
  <c r="AL57" i="2"/>
  <c r="AL55" i="2"/>
  <c r="AL48" i="2"/>
  <c r="AL46" i="2"/>
  <c r="AO46" i="2" s="1"/>
  <c r="AE46" i="1" s="1"/>
  <c r="AL40" i="2"/>
  <c r="AL38" i="2"/>
  <c r="AL30" i="2"/>
  <c r="AL21" i="2"/>
  <c r="AL11" i="2"/>
  <c r="G5" i="2"/>
  <c r="I219" i="1"/>
  <c r="D1" i="3"/>
  <c r="AL364" i="2"/>
  <c r="AO364" i="2" s="1"/>
  <c r="AL356" i="2"/>
  <c r="AO356" i="2" s="1"/>
  <c r="AL348" i="2"/>
  <c r="AL344" i="2"/>
  <c r="AL340" i="2"/>
  <c r="AL336" i="2"/>
  <c r="AL332" i="2"/>
  <c r="AL328" i="2"/>
  <c r="AL324" i="2"/>
  <c r="AO324" i="2" s="1"/>
  <c r="AE324" i="1" s="1"/>
  <c r="AL312" i="2"/>
  <c r="AL308" i="2"/>
  <c r="AL300" i="2"/>
  <c r="AL292" i="2"/>
  <c r="AL288" i="2"/>
  <c r="AL284" i="2"/>
  <c r="AL276" i="2"/>
  <c r="AL272" i="2"/>
  <c r="AL268" i="2"/>
  <c r="AL264" i="2"/>
  <c r="AL252" i="2"/>
  <c r="AL244" i="2"/>
  <c r="AO244" i="2" s="1"/>
  <c r="AE244" i="1" s="1"/>
  <c r="AL236" i="2"/>
  <c r="AL224" i="2"/>
  <c r="AL220" i="2"/>
  <c r="AL208" i="2"/>
  <c r="AL204" i="2"/>
  <c r="AO204" i="2" s="1"/>
  <c r="AE204" i="1" s="1"/>
  <c r="AL188" i="2"/>
  <c r="AL180" i="2"/>
  <c r="AO180" i="2" s="1"/>
  <c r="AE180" i="1" s="1"/>
  <c r="AL172" i="2"/>
  <c r="AL156" i="2"/>
  <c r="AO156" i="2" s="1"/>
  <c r="AE156" i="1" s="1"/>
  <c r="AL140" i="2"/>
  <c r="AL132" i="2"/>
  <c r="AO132" i="2" s="1"/>
  <c r="AE132" i="1" s="1"/>
  <c r="AL108" i="2"/>
  <c r="AL92" i="2"/>
  <c r="AL75" i="2"/>
  <c r="AL58" i="2"/>
  <c r="AL49" i="2"/>
  <c r="AL6" i="2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AO336" i="2" l="1"/>
  <c r="AE336" i="1" s="1"/>
  <c r="AO121" i="2"/>
  <c r="AE121" i="1" s="1"/>
  <c r="AO185" i="2"/>
  <c r="AE185" i="1" s="1"/>
  <c r="AO217" i="2"/>
  <c r="AE217" i="1" s="1"/>
  <c r="AF217" i="1" s="1"/>
  <c r="AO281" i="2"/>
  <c r="AE281" i="1" s="1"/>
  <c r="AF281" i="1" s="1"/>
  <c r="AO313" i="2"/>
  <c r="AE313" i="1" s="1"/>
  <c r="AF313" i="1" s="1"/>
  <c r="AO345" i="2"/>
  <c r="AE345" i="1" s="1"/>
  <c r="AF345" i="1" s="1"/>
  <c r="AO55" i="2"/>
  <c r="AE55" i="1" s="1"/>
  <c r="AF55" i="1" s="1"/>
  <c r="AO49" i="2"/>
  <c r="AE49" i="1" s="1"/>
  <c r="AF49" i="1" s="1"/>
  <c r="AO292" i="2"/>
  <c r="AE292" i="1" s="1"/>
  <c r="AO340" i="2"/>
  <c r="AE340" i="1" s="1"/>
  <c r="AF340" i="1" s="1"/>
  <c r="AO11" i="2"/>
  <c r="AE11" i="1" s="1"/>
  <c r="AF11" i="1" s="1"/>
  <c r="AO57" i="2"/>
  <c r="AE57" i="1" s="1"/>
  <c r="AF57" i="1" s="1"/>
  <c r="AF153" i="1"/>
  <c r="AO155" i="2"/>
  <c r="AE155" i="1" s="1"/>
  <c r="AN186" i="2"/>
  <c r="AO187" i="2"/>
  <c r="AE187" i="1" s="1"/>
  <c r="AO219" i="2"/>
  <c r="AO283" i="2"/>
  <c r="AE283" i="1" s="1"/>
  <c r="AO315" i="2"/>
  <c r="AE315" i="1" s="1"/>
  <c r="AO347" i="2"/>
  <c r="AE347" i="1" s="1"/>
  <c r="AF347" i="1" s="1"/>
  <c r="AO193" i="2"/>
  <c r="AE193" i="1" s="1"/>
  <c r="AF193" i="1" s="1"/>
  <c r="AO225" i="2"/>
  <c r="AE225" i="1" s="1"/>
  <c r="AO257" i="2"/>
  <c r="AE257" i="1" s="1"/>
  <c r="AF257" i="1" s="1"/>
  <c r="AN288" i="2"/>
  <c r="AO288" i="2" s="1"/>
  <c r="AE288" i="1" s="1"/>
  <c r="AO289" i="2"/>
  <c r="AE289" i="1" s="1"/>
  <c r="AF289" i="1" s="1"/>
  <c r="H348" i="1"/>
  <c r="I348" i="1" s="1"/>
  <c r="AO353" i="2"/>
  <c r="AO58" i="2"/>
  <c r="AE58" i="1" s="1"/>
  <c r="AF58" i="1" s="1"/>
  <c r="AO300" i="2"/>
  <c r="AE300" i="1" s="1"/>
  <c r="AO21" i="2"/>
  <c r="AE21" i="1" s="1"/>
  <c r="AF21" i="1" s="1"/>
  <c r="AO75" i="2"/>
  <c r="AE75" i="1" s="1"/>
  <c r="H343" i="1"/>
  <c r="I343" i="1" s="1"/>
  <c r="AO348" i="2"/>
  <c r="AE348" i="1" s="1"/>
  <c r="AF348" i="1" s="1"/>
  <c r="AF161" i="1"/>
  <c r="AO163" i="2"/>
  <c r="AE163" i="1" s="1"/>
  <c r="AO195" i="2"/>
  <c r="AE195" i="1" s="1"/>
  <c r="AN226" i="2"/>
  <c r="AO227" i="2"/>
  <c r="AE227" i="1" s="1"/>
  <c r="AO259" i="2"/>
  <c r="AE259" i="1" s="1"/>
  <c r="AO291" i="2"/>
  <c r="AE291" i="1" s="1"/>
  <c r="H350" i="1"/>
  <c r="I350" i="1" s="1"/>
  <c r="AO355" i="2"/>
  <c r="AO312" i="2"/>
  <c r="AE312" i="1" s="1"/>
  <c r="AO38" i="2"/>
  <c r="AE38" i="1" s="1"/>
  <c r="AF38" i="1" s="1"/>
  <c r="AO72" i="2"/>
  <c r="AE72" i="1" s="1"/>
  <c r="AO105" i="2"/>
  <c r="AE105" i="1" s="1"/>
  <c r="AO201" i="2"/>
  <c r="AE201" i="1" s="1"/>
  <c r="AF201" i="1" s="1"/>
  <c r="AN232" i="2"/>
  <c r="AO233" i="2"/>
  <c r="AE233" i="1" s="1"/>
  <c r="AF233" i="1" s="1"/>
  <c r="AO265" i="2"/>
  <c r="AE265" i="1" s="1"/>
  <c r="AF265" i="1" s="1"/>
  <c r="AN296" i="2"/>
  <c r="AO297" i="2"/>
  <c r="AE297" i="1" s="1"/>
  <c r="AF297" i="1" s="1"/>
  <c r="AF324" i="1"/>
  <c r="AO329" i="2"/>
  <c r="AE329" i="1" s="1"/>
  <c r="AO40" i="2"/>
  <c r="AE40" i="1" s="1"/>
  <c r="AF40" i="1" s="1"/>
  <c r="AO203" i="2"/>
  <c r="AE203" i="1" s="1"/>
  <c r="AO235" i="2"/>
  <c r="AE235" i="1" s="1"/>
  <c r="AO267" i="2"/>
  <c r="AE267" i="1" s="1"/>
  <c r="AO299" i="2"/>
  <c r="AE299" i="1" s="1"/>
  <c r="AO331" i="2"/>
  <c r="AE331" i="1" s="1"/>
  <c r="AF331" i="1" s="1"/>
  <c r="AO6" i="2"/>
  <c r="AE6" i="1" s="1"/>
  <c r="AF6" i="1" s="1"/>
  <c r="AO236" i="2"/>
  <c r="AE236" i="1" s="1"/>
  <c r="AN251" i="2"/>
  <c r="AO251" i="2" s="1"/>
  <c r="AE251" i="1" s="1"/>
  <c r="AO252" i="2"/>
  <c r="AE252" i="1" s="1"/>
  <c r="AO97" i="2"/>
  <c r="AE97" i="1" s="1"/>
  <c r="AO264" i="2"/>
  <c r="AE264" i="1" s="1"/>
  <c r="AO30" i="2"/>
  <c r="AE30" i="1" s="1"/>
  <c r="AF30" i="1" s="1"/>
  <c r="AN98" i="2"/>
  <c r="AO99" i="2"/>
  <c r="AE99" i="1" s="1"/>
  <c r="AO92" i="2"/>
  <c r="AE92" i="1" s="1"/>
  <c r="AO268" i="2"/>
  <c r="AE268" i="1" s="1"/>
  <c r="AO108" i="2"/>
  <c r="AE108" i="1" s="1"/>
  <c r="AO208" i="2"/>
  <c r="AE208" i="1" s="1"/>
  <c r="AO272" i="2"/>
  <c r="AE272" i="1" s="1"/>
  <c r="AO74" i="2"/>
  <c r="AE74" i="1" s="1"/>
  <c r="AF74" i="1" s="1"/>
  <c r="AO220" i="2"/>
  <c r="AE220" i="1" s="1"/>
  <c r="AO276" i="2"/>
  <c r="AE276" i="1" s="1"/>
  <c r="AF323" i="1"/>
  <c r="AO328" i="2"/>
  <c r="AE328" i="1" s="1"/>
  <c r="AO81" i="2"/>
  <c r="AE81" i="1" s="1"/>
  <c r="AF81" i="1" s="1"/>
  <c r="AO113" i="2"/>
  <c r="AE113" i="1" s="1"/>
  <c r="AF113" i="1" s="1"/>
  <c r="AO145" i="2"/>
  <c r="AE145" i="1" s="1"/>
  <c r="AO177" i="2"/>
  <c r="AE177" i="1" s="1"/>
  <c r="AF177" i="1" s="1"/>
  <c r="AO209" i="2"/>
  <c r="AE209" i="1" s="1"/>
  <c r="AF209" i="1" s="1"/>
  <c r="AO241" i="2"/>
  <c r="AE241" i="1" s="1"/>
  <c r="AF241" i="1" s="1"/>
  <c r="AO273" i="2"/>
  <c r="AE273" i="1" s="1"/>
  <c r="AF273" i="1" s="1"/>
  <c r="AO305" i="2"/>
  <c r="AE305" i="1" s="1"/>
  <c r="AF305" i="1" s="1"/>
  <c r="AO337" i="2"/>
  <c r="AE337" i="1" s="1"/>
  <c r="AO344" i="2"/>
  <c r="AE344" i="1" s="1"/>
  <c r="AF344" i="1" s="1"/>
  <c r="AO63" i="2"/>
  <c r="AE63" i="1" s="1"/>
  <c r="AF63" i="1" s="1"/>
  <c r="AO308" i="2"/>
  <c r="AE308" i="1" s="1"/>
  <c r="AO65" i="2"/>
  <c r="AE65" i="1" s="1"/>
  <c r="AF65" i="1" s="1"/>
  <c r="AO140" i="2"/>
  <c r="AE140" i="1" s="1"/>
  <c r="AO224" i="2"/>
  <c r="AE224" i="1" s="1"/>
  <c r="AO332" i="2"/>
  <c r="AE332" i="1" s="1"/>
  <c r="AF332" i="1" s="1"/>
  <c r="AO48" i="2"/>
  <c r="AE48" i="1" s="1"/>
  <c r="AF48" i="1" s="1"/>
  <c r="AO83" i="2"/>
  <c r="AE83" i="1" s="1"/>
  <c r="AO115" i="2"/>
  <c r="AE115" i="1" s="1"/>
  <c r="AO179" i="2"/>
  <c r="AE179" i="1" s="1"/>
  <c r="AO211" i="2"/>
  <c r="AE211" i="1" s="1"/>
  <c r="AO243" i="2"/>
  <c r="AE243" i="1" s="1"/>
  <c r="AO275" i="2"/>
  <c r="AE275" i="1" s="1"/>
  <c r="AO307" i="2"/>
  <c r="AE307" i="1" s="1"/>
  <c r="AO339" i="2"/>
  <c r="AE339" i="1" s="1"/>
  <c r="AF339" i="1" s="1"/>
  <c r="AF46" i="1"/>
  <c r="AN45" i="2"/>
  <c r="AF249" i="1"/>
  <c r="H130" i="1"/>
  <c r="H218" i="1"/>
  <c r="I218" i="1" s="1"/>
  <c r="H274" i="1"/>
  <c r="I274" i="1" s="1"/>
  <c r="H323" i="1"/>
  <c r="I323" i="1" s="1"/>
  <c r="H48" i="1"/>
  <c r="I48" i="1" s="1"/>
  <c r="H81" i="1"/>
  <c r="I81" i="1" s="1"/>
  <c r="H113" i="1"/>
  <c r="AC113" i="1" s="1"/>
  <c r="H145" i="1"/>
  <c r="H177" i="1"/>
  <c r="I177" i="1" s="1"/>
  <c r="H209" i="1"/>
  <c r="I209" i="1" s="1"/>
  <c r="H241" i="1"/>
  <c r="I241" i="1" s="1"/>
  <c r="H273" i="1"/>
  <c r="I273" i="1" s="1"/>
  <c r="H305" i="1"/>
  <c r="I305" i="1" s="1"/>
  <c r="H334" i="1"/>
  <c r="I334" i="1" s="1"/>
  <c r="H138" i="1"/>
  <c r="H222" i="1"/>
  <c r="I222" i="1" s="1"/>
  <c r="H282" i="1"/>
  <c r="AC282" i="1" s="1"/>
  <c r="H327" i="1"/>
  <c r="I327" i="1" s="1"/>
  <c r="H55" i="1"/>
  <c r="I55" i="1" s="1"/>
  <c r="H87" i="1"/>
  <c r="H119" i="1"/>
  <c r="I119" i="1" s="1"/>
  <c r="H151" i="1"/>
  <c r="H183" i="1"/>
  <c r="I183" i="1" s="1"/>
  <c r="H215" i="1"/>
  <c r="I215" i="1" s="1"/>
  <c r="H247" i="1"/>
  <c r="I247" i="1" s="1"/>
  <c r="H279" i="1"/>
  <c r="I279" i="1" s="1"/>
  <c r="H311" i="1"/>
  <c r="I311" i="1" s="1"/>
  <c r="H340" i="1"/>
  <c r="I340" i="1" s="1"/>
  <c r="H6" i="1"/>
  <c r="I6" i="1" s="1"/>
  <c r="H154" i="1"/>
  <c r="H234" i="1"/>
  <c r="I234" i="1" s="1"/>
  <c r="H286" i="1"/>
  <c r="AC286" i="1" s="1"/>
  <c r="H331" i="1"/>
  <c r="I331" i="1" s="1"/>
  <c r="H11" i="1"/>
  <c r="AC11" i="1" s="1"/>
  <c r="H57" i="1"/>
  <c r="I57" i="1" s="1"/>
  <c r="H89" i="1"/>
  <c r="H121" i="1"/>
  <c r="I121" i="1" s="1"/>
  <c r="H153" i="1"/>
  <c r="I153" i="1" s="1"/>
  <c r="H185" i="1"/>
  <c r="H217" i="1"/>
  <c r="I217" i="1" s="1"/>
  <c r="H249" i="1"/>
  <c r="I249" i="1" s="1"/>
  <c r="H281" i="1"/>
  <c r="I281" i="1" s="1"/>
  <c r="H313" i="1"/>
  <c r="I313" i="1" s="1"/>
  <c r="H342" i="1"/>
  <c r="I342" i="1" s="1"/>
  <c r="H49" i="1"/>
  <c r="I49" i="1" s="1"/>
  <c r="H170" i="1"/>
  <c r="I170" i="1" s="1"/>
  <c r="H242" i="1"/>
  <c r="H290" i="1"/>
  <c r="AC290" i="1" s="1"/>
  <c r="H335" i="1"/>
  <c r="I335" i="1" s="1"/>
  <c r="H21" i="1"/>
  <c r="I21" i="1" s="1"/>
  <c r="H63" i="1"/>
  <c r="I63" i="1" s="1"/>
  <c r="H95" i="1"/>
  <c r="AC95" i="1" s="1"/>
  <c r="H127" i="1"/>
  <c r="H159" i="1"/>
  <c r="H191" i="1"/>
  <c r="I191" i="1" s="1"/>
  <c r="H223" i="1"/>
  <c r="I223" i="1" s="1"/>
  <c r="H255" i="1"/>
  <c r="I255" i="1" s="1"/>
  <c r="H287" i="1"/>
  <c r="H58" i="1"/>
  <c r="I58" i="1" s="1"/>
  <c r="H178" i="1"/>
  <c r="H250" i="1"/>
  <c r="H298" i="1"/>
  <c r="I298" i="1" s="1"/>
  <c r="H339" i="1"/>
  <c r="I339" i="1" s="1"/>
  <c r="H30" i="1"/>
  <c r="I30" i="1" s="1"/>
  <c r="H65" i="1"/>
  <c r="I65" i="1" s="1"/>
  <c r="H97" i="1"/>
  <c r="H129" i="1"/>
  <c r="H161" i="1"/>
  <c r="AC161" i="1" s="1"/>
  <c r="H193" i="1"/>
  <c r="I193" i="1" s="1"/>
  <c r="H225" i="1"/>
  <c r="H257" i="1"/>
  <c r="I257" i="1" s="1"/>
  <c r="H289" i="1"/>
  <c r="I289" i="1" s="1"/>
  <c r="H74" i="1"/>
  <c r="AC74" i="1" s="1"/>
  <c r="H186" i="1"/>
  <c r="AC186" i="1" s="1"/>
  <c r="H262" i="1"/>
  <c r="I262" i="1" s="1"/>
  <c r="H306" i="1"/>
  <c r="I306" i="1" s="1"/>
  <c r="H38" i="1"/>
  <c r="I38" i="1" s="1"/>
  <c r="H71" i="1"/>
  <c r="AC71" i="1" s="1"/>
  <c r="H103" i="1"/>
  <c r="I103" i="1" s="1"/>
  <c r="H135" i="1"/>
  <c r="H167" i="1"/>
  <c r="H199" i="1"/>
  <c r="I199" i="1" s="1"/>
  <c r="H231" i="1"/>
  <c r="H263" i="1"/>
  <c r="I263" i="1" s="1"/>
  <c r="H295" i="1"/>
  <c r="H324" i="1"/>
  <c r="I324" i="1" s="1"/>
  <c r="H90" i="1"/>
  <c r="I90" i="1" s="1"/>
  <c r="H202" i="1"/>
  <c r="H266" i="1"/>
  <c r="I266" i="1" s="1"/>
  <c r="H310" i="1"/>
  <c r="I310" i="1" s="1"/>
  <c r="H40" i="1"/>
  <c r="I40" i="1" s="1"/>
  <c r="H73" i="1"/>
  <c r="I73" i="1" s="1"/>
  <c r="H105" i="1"/>
  <c r="H137" i="1"/>
  <c r="H169" i="1"/>
  <c r="H201" i="1"/>
  <c r="I201" i="1" s="1"/>
  <c r="H233" i="1"/>
  <c r="I233" i="1" s="1"/>
  <c r="H265" i="1"/>
  <c r="I265" i="1" s="1"/>
  <c r="H297" i="1"/>
  <c r="I297" i="1" s="1"/>
  <c r="H326" i="1"/>
  <c r="I326" i="1" s="1"/>
  <c r="H106" i="1"/>
  <c r="I106" i="1" s="1"/>
  <c r="H206" i="1"/>
  <c r="AC206" i="1" s="1"/>
  <c r="H270" i="1"/>
  <c r="I270" i="1" s="1"/>
  <c r="H319" i="1"/>
  <c r="H46" i="1"/>
  <c r="I46" i="1" s="1"/>
  <c r="H79" i="1"/>
  <c r="I79" i="1" s="1"/>
  <c r="H111" i="1"/>
  <c r="I111" i="1" s="1"/>
  <c r="H143" i="1"/>
  <c r="I143" i="1" s="1"/>
  <c r="H175" i="1"/>
  <c r="I175" i="1" s="1"/>
  <c r="H207" i="1"/>
  <c r="AC207" i="1" s="1"/>
  <c r="H239" i="1"/>
  <c r="I239" i="1" s="1"/>
  <c r="H271" i="1"/>
  <c r="I271" i="1" s="1"/>
  <c r="H303" i="1"/>
  <c r="I303" i="1" s="1"/>
  <c r="H332" i="1"/>
  <c r="I332" i="1" s="1"/>
  <c r="R9" i="1"/>
  <c r="R6" i="1"/>
  <c r="R12" i="1"/>
  <c r="R7" i="1"/>
  <c r="R14" i="1"/>
  <c r="R25" i="1"/>
  <c r="R26" i="1"/>
  <c r="R5" i="1"/>
  <c r="R16" i="1"/>
  <c r="I356" i="1"/>
  <c r="I351" i="1"/>
  <c r="I358" i="1"/>
  <c r="I359" i="1"/>
  <c r="AL16" i="2"/>
  <c r="AL50" i="2"/>
  <c r="AL59" i="2"/>
  <c r="AL76" i="2"/>
  <c r="AL109" i="2"/>
  <c r="AL133" i="2"/>
  <c r="AL141" i="2"/>
  <c r="AL157" i="2"/>
  <c r="AO157" i="2" s="1"/>
  <c r="AE157" i="1" s="1"/>
  <c r="AL181" i="2"/>
  <c r="AO181" i="2" s="1"/>
  <c r="AE181" i="1" s="1"/>
  <c r="AL189" i="2"/>
  <c r="AO189" i="2" s="1"/>
  <c r="AE189" i="1" s="1"/>
  <c r="AL205" i="2"/>
  <c r="AL229" i="2"/>
  <c r="AL237" i="2"/>
  <c r="AO237" i="2" s="1"/>
  <c r="AE237" i="1" s="1"/>
  <c r="AL285" i="2"/>
  <c r="AO285" i="2" s="1"/>
  <c r="AE285" i="1" s="1"/>
  <c r="AL309" i="2"/>
  <c r="AO309" i="2" s="1"/>
  <c r="AE309" i="1" s="1"/>
  <c r="AL325" i="2"/>
  <c r="AO325" i="2" s="1"/>
  <c r="AE325" i="1" s="1"/>
  <c r="AL341" i="2"/>
  <c r="AL61" i="2"/>
  <c r="AL79" i="2"/>
  <c r="AL127" i="2"/>
  <c r="AL143" i="2"/>
  <c r="AO143" i="2" s="1"/>
  <c r="AE143" i="1" s="1"/>
  <c r="AF143" i="1" s="1"/>
  <c r="AL175" i="2"/>
  <c r="AL183" i="2"/>
  <c r="AO183" i="2" s="1"/>
  <c r="AE183" i="1" s="1"/>
  <c r="AF183" i="1" s="1"/>
  <c r="AL199" i="2"/>
  <c r="AO199" i="2" s="1"/>
  <c r="AE199" i="1" s="1"/>
  <c r="AF199" i="1" s="1"/>
  <c r="AL207" i="2"/>
  <c r="AL239" i="2"/>
  <c r="AL247" i="2"/>
  <c r="AL255" i="2"/>
  <c r="AO255" i="2" s="1"/>
  <c r="AE255" i="1" s="1"/>
  <c r="AF255" i="1" s="1"/>
  <c r="AL263" i="2"/>
  <c r="AL271" i="2"/>
  <c r="AL303" i="2"/>
  <c r="AO303" i="2" s="1"/>
  <c r="AE303" i="1" s="1"/>
  <c r="AF303" i="1" s="1"/>
  <c r="AL311" i="2"/>
  <c r="AL319" i="2"/>
  <c r="AL327" i="2"/>
  <c r="AL335" i="2"/>
  <c r="AL80" i="2"/>
  <c r="AL120" i="2"/>
  <c r="AO120" i="2" s="1"/>
  <c r="AE120" i="1" s="1"/>
  <c r="AL128" i="2"/>
  <c r="AL136" i="2"/>
  <c r="AO136" i="2" s="1"/>
  <c r="AE136" i="1" s="1"/>
  <c r="AL152" i="2"/>
  <c r="AO152" i="2" s="1"/>
  <c r="AE152" i="1" s="1"/>
  <c r="AL184" i="2"/>
  <c r="AL192" i="2"/>
  <c r="AL200" i="2"/>
  <c r="AO200" i="2" s="1"/>
  <c r="AE200" i="1" s="1"/>
  <c r="AL248" i="2"/>
  <c r="AL256" i="2"/>
  <c r="AO256" i="2" s="1"/>
  <c r="AE256" i="1" s="1"/>
  <c r="AL280" i="2"/>
  <c r="AL320" i="2"/>
  <c r="AL352" i="2"/>
  <c r="AL14" i="2"/>
  <c r="AL24" i="2"/>
  <c r="AL33" i="2"/>
  <c r="AL41" i="2"/>
  <c r="AL67" i="2"/>
  <c r="AL84" i="2"/>
  <c r="AL100" i="2"/>
  <c r="AL116" i="2"/>
  <c r="AL124" i="2"/>
  <c r="AO124" i="2" s="1"/>
  <c r="AE124" i="1" s="1"/>
  <c r="AL148" i="2"/>
  <c r="AO148" i="2" s="1"/>
  <c r="AE148" i="1" s="1"/>
  <c r="AL164" i="2"/>
  <c r="AO164" i="2" s="1"/>
  <c r="AE164" i="1" s="1"/>
  <c r="AL196" i="2"/>
  <c r="AO196" i="2" s="1"/>
  <c r="AE196" i="1" s="1"/>
  <c r="AL212" i="2"/>
  <c r="AL228" i="2"/>
  <c r="AL260" i="2"/>
  <c r="AL316" i="2"/>
  <c r="AO316" i="2" s="1"/>
  <c r="AE316" i="1" s="1"/>
  <c r="AL10" i="2"/>
  <c r="AL20" i="2"/>
  <c r="AL29" i="2"/>
  <c r="AL37" i="2"/>
  <c r="AL45" i="2"/>
  <c r="AL54" i="2"/>
  <c r="AL62" i="2"/>
  <c r="AL71" i="2"/>
  <c r="AO71" i="2" s="1"/>
  <c r="AE71" i="1" s="1"/>
  <c r="AF71" i="1" s="1"/>
  <c r="AL88" i="2"/>
  <c r="AL96" i="2"/>
  <c r="AO96" i="2" s="1"/>
  <c r="AE96" i="1" s="1"/>
  <c r="AL104" i="2"/>
  <c r="AO104" i="2" s="1"/>
  <c r="AE104" i="1" s="1"/>
  <c r="AL112" i="2"/>
  <c r="AL144" i="2"/>
  <c r="AL160" i="2"/>
  <c r="AL168" i="2"/>
  <c r="AO168" i="2" s="1"/>
  <c r="AE168" i="1" s="1"/>
  <c r="AL176" i="2"/>
  <c r="AL216" i="2"/>
  <c r="AL232" i="2"/>
  <c r="AL240" i="2"/>
  <c r="AL296" i="2"/>
  <c r="AL304" i="2"/>
  <c r="AO304" i="2" s="1"/>
  <c r="AE304" i="1" s="1"/>
  <c r="AL360" i="2"/>
  <c r="AO360" i="2" s="1"/>
  <c r="AL18" i="2"/>
  <c r="AL26" i="2"/>
  <c r="AL35" i="2"/>
  <c r="AL43" i="2"/>
  <c r="AL51" i="2"/>
  <c r="AL60" i="2"/>
  <c r="AL69" i="2"/>
  <c r="AO69" i="2" s="1"/>
  <c r="AE69" i="1" s="1"/>
  <c r="AL77" i="2"/>
  <c r="AL86" i="2"/>
  <c r="AL94" i="2"/>
  <c r="AL102" i="2"/>
  <c r="AL110" i="2"/>
  <c r="AO110" i="2" s="1"/>
  <c r="AE110" i="1" s="1"/>
  <c r="AL118" i="2"/>
  <c r="AO118" i="2" s="1"/>
  <c r="AE118" i="1" s="1"/>
  <c r="AL126" i="2"/>
  <c r="AL134" i="2"/>
  <c r="AL142" i="2"/>
  <c r="AO142" i="2" s="1"/>
  <c r="AE142" i="1" s="1"/>
  <c r="AL150" i="2"/>
  <c r="AO150" i="2" s="1"/>
  <c r="AE150" i="1" s="1"/>
  <c r="AL158" i="2"/>
  <c r="AO158" i="2" s="1"/>
  <c r="AE158" i="1" s="1"/>
  <c r="AL166" i="2"/>
  <c r="AO166" i="2" s="1"/>
  <c r="AE166" i="1" s="1"/>
  <c r="AL174" i="2"/>
  <c r="AO174" i="2" s="1"/>
  <c r="AE174" i="1" s="1"/>
  <c r="AL182" i="2"/>
  <c r="AO182" i="2" s="1"/>
  <c r="AE182" i="1" s="1"/>
  <c r="AL190" i="2"/>
  <c r="AO190" i="2" s="1"/>
  <c r="AE190" i="1" s="1"/>
  <c r="AL198" i="2"/>
  <c r="AL206" i="2"/>
  <c r="AL214" i="2"/>
  <c r="AL222" i="2"/>
  <c r="AL230" i="2"/>
  <c r="AL238" i="2"/>
  <c r="AO238" i="2" s="1"/>
  <c r="AE238" i="1" s="1"/>
  <c r="AL246" i="2"/>
  <c r="AO246" i="2" s="1"/>
  <c r="AE246" i="1" s="1"/>
  <c r="AL254" i="2"/>
  <c r="AL262" i="2"/>
  <c r="AL270" i="2"/>
  <c r="AL278" i="2"/>
  <c r="AL286" i="2"/>
  <c r="AL294" i="2"/>
  <c r="AO294" i="2" s="1"/>
  <c r="AE294" i="1" s="1"/>
  <c r="AL302" i="2"/>
  <c r="AL310" i="2"/>
  <c r="AL318" i="2"/>
  <c r="AL326" i="2"/>
  <c r="AO326" i="2" s="1"/>
  <c r="AE326" i="1" s="1"/>
  <c r="AF326" i="1" s="1"/>
  <c r="AL334" i="2"/>
  <c r="AL342" i="2"/>
  <c r="AL350" i="2"/>
  <c r="AL358" i="2"/>
  <c r="AO358" i="2" s="1"/>
  <c r="AL23" i="2"/>
  <c r="AL13" i="2"/>
  <c r="AL32" i="2"/>
  <c r="AL135" i="2"/>
  <c r="AO135" i="2" s="1"/>
  <c r="AE135" i="1" s="1"/>
  <c r="AL151" i="2"/>
  <c r="AL159" i="2"/>
  <c r="AL167" i="2"/>
  <c r="AL191" i="2"/>
  <c r="AO191" i="2" s="1"/>
  <c r="AE191" i="1" s="1"/>
  <c r="AF191" i="1" s="1"/>
  <c r="AL215" i="2"/>
  <c r="AL223" i="2"/>
  <c r="AO223" i="2" s="1"/>
  <c r="AE223" i="1" s="1"/>
  <c r="AF223" i="1" s="1"/>
  <c r="AL231" i="2"/>
  <c r="AL279" i="2"/>
  <c r="AL287" i="2"/>
  <c r="AL295" i="2"/>
  <c r="AL343" i="2"/>
  <c r="AL351" i="2"/>
  <c r="AL359" i="2"/>
  <c r="AO359" i="2" s="1"/>
  <c r="AL28" i="2"/>
  <c r="AL36" i="2"/>
  <c r="AL44" i="2"/>
  <c r="AL53" i="2"/>
  <c r="AL70" i="2"/>
  <c r="AL87" i="2"/>
  <c r="AL95" i="2"/>
  <c r="AL103" i="2"/>
  <c r="AO103" i="2" s="1"/>
  <c r="AE103" i="1" s="1"/>
  <c r="AF103" i="1" s="1"/>
  <c r="AL111" i="2"/>
  <c r="AL119" i="2"/>
  <c r="AO119" i="2" s="1"/>
  <c r="AE119" i="1" s="1"/>
  <c r="AF119" i="1" s="1"/>
  <c r="AE4" i="2"/>
  <c r="AL9" i="2"/>
  <c r="AL19" i="2"/>
  <c r="AL34" i="2"/>
  <c r="AL85" i="2"/>
  <c r="AO85" i="2" s="1"/>
  <c r="AE85" i="1" s="1"/>
  <c r="AL93" i="2"/>
  <c r="AO93" i="2" s="1"/>
  <c r="AE93" i="1" s="1"/>
  <c r="AL101" i="2"/>
  <c r="AL117" i="2"/>
  <c r="AL125" i="2"/>
  <c r="AO125" i="2" s="1"/>
  <c r="AE125" i="1" s="1"/>
  <c r="AL149" i="2"/>
  <c r="AO149" i="2" s="1"/>
  <c r="AE149" i="1" s="1"/>
  <c r="AL165" i="2"/>
  <c r="AO165" i="2" s="1"/>
  <c r="AE165" i="1" s="1"/>
  <c r="AL173" i="2"/>
  <c r="AO173" i="2" s="1"/>
  <c r="AE173" i="1" s="1"/>
  <c r="AL197" i="2"/>
  <c r="AL213" i="2"/>
  <c r="AL221" i="2"/>
  <c r="AO221" i="2" s="1"/>
  <c r="AE221" i="1" s="1"/>
  <c r="AL245" i="2"/>
  <c r="AL253" i="2"/>
  <c r="AL261" i="2"/>
  <c r="AL269" i="2"/>
  <c r="AO269" i="2" s="1"/>
  <c r="AE269" i="1" s="1"/>
  <c r="AL277" i="2"/>
  <c r="AL293" i="2"/>
  <c r="AO293" i="2" s="1"/>
  <c r="AE293" i="1" s="1"/>
  <c r="AL301" i="2"/>
  <c r="AL317" i="2"/>
  <c r="AL333" i="2"/>
  <c r="AL349" i="2"/>
  <c r="AL357" i="2"/>
  <c r="AO357" i="2" s="1"/>
  <c r="AL7" i="2"/>
  <c r="AL25" i="2"/>
  <c r="AL42" i="2"/>
  <c r="AD4" i="2"/>
  <c r="AL12" i="2"/>
  <c r="AL22" i="2"/>
  <c r="AL31" i="2"/>
  <c r="AL39" i="2"/>
  <c r="AL47" i="2"/>
  <c r="AO47" i="2" s="1"/>
  <c r="AE47" i="1" s="1"/>
  <c r="AL56" i="2"/>
  <c r="AL64" i="2"/>
  <c r="AL73" i="2"/>
  <c r="AL82" i="2"/>
  <c r="AL90" i="2"/>
  <c r="AO90" i="2" s="1"/>
  <c r="AE90" i="1" s="1"/>
  <c r="AF90" i="1" s="1"/>
  <c r="AL98" i="2"/>
  <c r="AL106" i="2"/>
  <c r="AL114" i="2"/>
  <c r="AL122" i="2"/>
  <c r="AL130" i="2"/>
  <c r="AO130" i="2" s="1"/>
  <c r="AE130" i="1" s="1"/>
  <c r="AL138" i="2"/>
  <c r="AO138" i="2" s="1"/>
  <c r="AE138" i="1" s="1"/>
  <c r="AF138" i="1" s="1"/>
  <c r="AL146" i="2"/>
  <c r="AO146" i="2" s="1"/>
  <c r="AE146" i="1" s="1"/>
  <c r="AL154" i="2"/>
  <c r="AO154" i="2" s="1"/>
  <c r="AE154" i="1" s="1"/>
  <c r="AL162" i="2"/>
  <c r="AO162" i="2" s="1"/>
  <c r="AE162" i="1" s="1"/>
  <c r="AL170" i="2"/>
  <c r="AO170" i="2" s="1"/>
  <c r="AE170" i="1" s="1"/>
  <c r="AL178" i="2"/>
  <c r="AO178" i="2" s="1"/>
  <c r="AE178" i="1" s="1"/>
  <c r="AL186" i="2"/>
  <c r="AL194" i="2"/>
  <c r="AO194" i="2" s="1"/>
  <c r="AE194" i="1" s="1"/>
  <c r="AL202" i="2"/>
  <c r="AL210" i="2"/>
  <c r="AL218" i="2"/>
  <c r="AL226" i="2"/>
  <c r="AL234" i="2"/>
  <c r="AO234" i="2" s="1"/>
  <c r="AE234" i="1" s="1"/>
  <c r="AF234" i="1" s="1"/>
  <c r="AL242" i="2"/>
  <c r="AL250" i="2"/>
  <c r="AO250" i="2" s="1"/>
  <c r="AE250" i="1" s="1"/>
  <c r="AL258" i="2"/>
  <c r="AL266" i="2"/>
  <c r="AL274" i="2"/>
  <c r="AL282" i="2"/>
  <c r="AL290" i="2"/>
  <c r="AO290" i="2" s="1"/>
  <c r="AE290" i="1" s="1"/>
  <c r="AF290" i="1" s="1"/>
  <c r="AL298" i="2"/>
  <c r="AL306" i="2"/>
  <c r="AL314" i="2"/>
  <c r="AL322" i="2"/>
  <c r="AO322" i="2" s="1"/>
  <c r="AE322" i="1" s="1"/>
  <c r="AL330" i="2"/>
  <c r="AL338" i="2"/>
  <c r="AL346" i="2"/>
  <c r="AL354" i="2"/>
  <c r="AL362" i="2"/>
  <c r="AO362" i="2" s="1"/>
  <c r="AL68" i="2"/>
  <c r="AO68" i="2" s="1"/>
  <c r="AE68" i="1" s="1"/>
  <c r="AL8" i="2"/>
  <c r="I4" i="2"/>
  <c r="G4" i="2"/>
  <c r="AL5" i="2"/>
  <c r="AF224" i="1" l="1"/>
  <c r="AF96" i="1"/>
  <c r="AF195" i="1"/>
  <c r="AO197" i="2"/>
  <c r="AE197" i="1" s="1"/>
  <c r="AF93" i="1"/>
  <c r="AO95" i="2"/>
  <c r="AE95" i="1" s="1"/>
  <c r="AF95" i="1" s="1"/>
  <c r="H346" i="1"/>
  <c r="I346" i="1" s="1"/>
  <c r="AO351" i="2"/>
  <c r="AF304" i="1"/>
  <c r="AO306" i="2"/>
  <c r="AE306" i="1" s="1"/>
  <c r="AF306" i="1" s="1"/>
  <c r="AO320" i="2"/>
  <c r="AE320" i="1" s="1"/>
  <c r="H349" i="1"/>
  <c r="I349" i="1" s="1"/>
  <c r="AO354" i="2"/>
  <c r="AO31" i="2"/>
  <c r="AE31" i="1" s="1"/>
  <c r="AF31" i="1" s="1"/>
  <c r="AO262" i="2"/>
  <c r="AE262" i="1" s="1"/>
  <c r="AF262" i="1" s="1"/>
  <c r="AF196" i="1"/>
  <c r="AO198" i="2"/>
  <c r="AE198" i="1" s="1"/>
  <c r="AF132" i="1"/>
  <c r="AO134" i="2"/>
  <c r="AE134" i="1" s="1"/>
  <c r="AF107" i="1"/>
  <c r="AO109" i="2"/>
  <c r="AE109" i="1" s="1"/>
  <c r="AF109" i="1" s="1"/>
  <c r="AF293" i="1"/>
  <c r="AO295" i="2"/>
  <c r="AE295" i="1" s="1"/>
  <c r="H344" i="1"/>
  <c r="I344" i="1" s="1"/>
  <c r="AO349" i="2"/>
  <c r="AE349" i="1" s="1"/>
  <c r="AF349" i="1" s="1"/>
  <c r="AO44" i="2"/>
  <c r="AE44" i="1" s="1"/>
  <c r="AF44" i="1" s="1"/>
  <c r="AO279" i="2"/>
  <c r="AE279" i="1" s="1"/>
  <c r="AF279" i="1" s="1"/>
  <c r="AF142" i="1"/>
  <c r="AO144" i="2"/>
  <c r="AE144" i="1" s="1"/>
  <c r="AO212" i="2"/>
  <c r="AE212" i="1" s="1"/>
  <c r="AF212" i="1" s="1"/>
  <c r="AF66" i="1"/>
  <c r="AO67" i="2"/>
  <c r="AE67" i="1" s="1"/>
  <c r="AO263" i="2"/>
  <c r="AE263" i="1" s="1"/>
  <c r="AF263" i="1" s="1"/>
  <c r="AO346" i="2"/>
  <c r="AE346" i="1" s="1"/>
  <c r="AF346" i="1" s="1"/>
  <c r="AO282" i="2"/>
  <c r="AE282" i="1" s="1"/>
  <c r="AO218" i="2"/>
  <c r="AE218" i="1" s="1"/>
  <c r="AF218" i="1" s="1"/>
  <c r="AO22" i="2"/>
  <c r="AE22" i="1" s="1"/>
  <c r="AF22" i="1" s="1"/>
  <c r="AF328" i="1"/>
  <c r="AO333" i="2"/>
  <c r="AE333" i="1" s="1"/>
  <c r="AF333" i="1" s="1"/>
  <c r="AF243" i="1"/>
  <c r="AO245" i="2"/>
  <c r="AE245" i="1" s="1"/>
  <c r="AF245" i="1" s="1"/>
  <c r="AF115" i="1"/>
  <c r="AO117" i="2"/>
  <c r="AE117" i="1" s="1"/>
  <c r="AO36" i="2"/>
  <c r="AE36" i="1" s="1"/>
  <c r="AF36" i="1" s="1"/>
  <c r="AN230" i="2"/>
  <c r="AO230" i="2" s="1"/>
  <c r="AE230" i="1" s="1"/>
  <c r="AF230" i="1" s="1"/>
  <c r="AO231" i="2"/>
  <c r="AE231" i="1" s="1"/>
  <c r="AO32" i="2"/>
  <c r="AE32" i="1" s="1"/>
  <c r="AF32" i="1" s="1"/>
  <c r="AF316" i="1"/>
  <c r="AO318" i="2"/>
  <c r="AE318" i="1" s="1"/>
  <c r="AF318" i="1" s="1"/>
  <c r="AN253" i="2"/>
  <c r="AO253" i="2" s="1"/>
  <c r="AE253" i="1" s="1"/>
  <c r="AF253" i="1" s="1"/>
  <c r="AO254" i="2"/>
  <c r="AE254" i="1" s="1"/>
  <c r="AF124" i="1"/>
  <c r="AO126" i="2"/>
  <c r="AE126" i="1" s="1"/>
  <c r="AF126" i="1" s="1"/>
  <c r="AO60" i="2"/>
  <c r="AE60" i="1" s="1"/>
  <c r="AF60" i="1" s="1"/>
  <c r="AF294" i="1"/>
  <c r="AF110" i="1"/>
  <c r="AO112" i="2"/>
  <c r="AE112" i="1" s="1"/>
  <c r="AF112" i="1" s="1"/>
  <c r="AO37" i="2"/>
  <c r="AE37" i="1" s="1"/>
  <c r="AF37" i="1" s="1"/>
  <c r="AO41" i="2"/>
  <c r="AE41" i="1" s="1"/>
  <c r="AF41" i="1" s="1"/>
  <c r="AN247" i="2"/>
  <c r="AO247" i="2" s="1"/>
  <c r="AE247" i="1" s="1"/>
  <c r="AF247" i="1" s="1"/>
  <c r="AO248" i="2"/>
  <c r="AE248" i="1" s="1"/>
  <c r="AF78" i="1"/>
  <c r="AO80" i="2"/>
  <c r="AE80" i="1" s="1"/>
  <c r="AF80" i="1" s="1"/>
  <c r="AF125" i="1"/>
  <c r="AO127" i="2"/>
  <c r="AE127" i="1" s="1"/>
  <c r="AN228" i="2"/>
  <c r="AO228" i="2" s="1"/>
  <c r="AE228" i="1" s="1"/>
  <c r="AF228" i="1" s="1"/>
  <c r="AO229" i="2"/>
  <c r="AE229" i="1" s="1"/>
  <c r="AF75" i="1"/>
  <c r="AO76" i="2"/>
  <c r="AE76" i="1" s="1"/>
  <c r="AF76" i="1" s="1"/>
  <c r="AO226" i="2"/>
  <c r="AE226" i="1" s="1"/>
  <c r="AF226" i="1" s="1"/>
  <c r="AO64" i="2"/>
  <c r="AE64" i="1" s="1"/>
  <c r="AF64" i="1" s="1"/>
  <c r="AO42" i="2"/>
  <c r="AE42" i="1" s="1"/>
  <c r="AF42" i="1" s="1"/>
  <c r="AO242" i="2"/>
  <c r="AE242" i="1" s="1"/>
  <c r="AO114" i="2"/>
  <c r="AE114" i="1" s="1"/>
  <c r="AF114" i="1" s="1"/>
  <c r="AO7" i="2"/>
  <c r="AE7" i="1" s="1"/>
  <c r="AF7" i="1" s="1"/>
  <c r="AL4" i="2"/>
  <c r="AO5" i="2"/>
  <c r="AE5" i="1" s="1"/>
  <c r="AO338" i="2"/>
  <c r="AE338" i="1" s="1"/>
  <c r="AF338" i="1" s="1"/>
  <c r="AF272" i="1"/>
  <c r="AO274" i="2"/>
  <c r="AE274" i="1" s="1"/>
  <c r="AF274" i="1" s="1"/>
  <c r="AF208" i="1"/>
  <c r="AO210" i="2"/>
  <c r="AE210" i="1" s="1"/>
  <c r="AF210" i="1" s="1"/>
  <c r="AF99" i="1"/>
  <c r="AO101" i="2"/>
  <c r="AE101" i="1" s="1"/>
  <c r="AO111" i="2"/>
  <c r="AE111" i="1" s="1"/>
  <c r="AF111" i="1" s="1"/>
  <c r="AO28" i="2"/>
  <c r="AE28" i="1" s="1"/>
  <c r="AF28" i="1" s="1"/>
  <c r="AO51" i="2"/>
  <c r="AE51" i="1" s="1"/>
  <c r="AF51" i="1" s="1"/>
  <c r="AF238" i="1"/>
  <c r="AO240" i="2"/>
  <c r="AE240" i="1" s="1"/>
  <c r="AF240" i="1" s="1"/>
  <c r="AO33" i="2"/>
  <c r="AE33" i="1" s="1"/>
  <c r="AF33" i="1" s="1"/>
  <c r="AO82" i="2"/>
  <c r="AE82" i="1" s="1"/>
  <c r="AF82" i="1" s="1"/>
  <c r="AO12" i="2"/>
  <c r="AE12" i="1" s="1"/>
  <c r="AF12" i="1" s="1"/>
  <c r="AF315" i="1"/>
  <c r="AO317" i="2"/>
  <c r="AE317" i="1" s="1"/>
  <c r="AF317" i="1" s="1"/>
  <c r="AO13" i="2"/>
  <c r="AE13" i="1" s="1"/>
  <c r="AF13" i="1" s="1"/>
  <c r="AF308" i="1"/>
  <c r="AO310" i="2"/>
  <c r="AE310" i="1" s="1"/>
  <c r="AF310" i="1" s="1"/>
  <c r="AO29" i="2"/>
  <c r="AE29" i="1" s="1"/>
  <c r="AF29" i="1" s="1"/>
  <c r="AO335" i="2"/>
  <c r="AE335" i="1" s="1"/>
  <c r="AF335" i="1" s="1"/>
  <c r="AO79" i="2"/>
  <c r="AE79" i="1" s="1"/>
  <c r="AF79" i="1" s="1"/>
  <c r="AF203" i="1"/>
  <c r="AO205" i="2"/>
  <c r="AE205" i="1" s="1"/>
  <c r="AF205" i="1" s="1"/>
  <c r="AO59" i="2"/>
  <c r="AE59" i="1" s="1"/>
  <c r="AF59" i="1" s="1"/>
  <c r="AF325" i="1"/>
  <c r="AO330" i="2"/>
  <c r="AE330" i="1" s="1"/>
  <c r="AF330" i="1" s="1"/>
  <c r="AF264" i="1"/>
  <c r="AO266" i="2"/>
  <c r="AE266" i="1" s="1"/>
  <c r="AF266" i="1" s="1"/>
  <c r="AF200" i="1"/>
  <c r="AO202" i="2"/>
  <c r="AE202" i="1" s="1"/>
  <c r="AF72" i="1"/>
  <c r="AO73" i="2"/>
  <c r="AE73" i="1" s="1"/>
  <c r="AF73" i="1" s="1"/>
  <c r="AF211" i="1"/>
  <c r="AO213" i="2"/>
  <c r="AE213" i="1" s="1"/>
  <c r="AF213" i="1" s="1"/>
  <c r="AO215" i="2"/>
  <c r="AE215" i="1" s="1"/>
  <c r="AF215" i="1" s="1"/>
  <c r="AO23" i="2"/>
  <c r="AE23" i="1" s="1"/>
  <c r="AF23" i="1" s="1"/>
  <c r="AN301" i="2"/>
  <c r="AO301" i="2" s="1"/>
  <c r="AE301" i="1" s="1"/>
  <c r="AF301" i="1" s="1"/>
  <c r="AO302" i="2"/>
  <c r="AE302" i="1" s="1"/>
  <c r="AO43" i="2"/>
  <c r="AE43" i="1" s="1"/>
  <c r="AF43" i="1" s="1"/>
  <c r="AO20" i="2"/>
  <c r="AE20" i="1" s="1"/>
  <c r="AF20" i="1" s="1"/>
  <c r="AO24" i="2"/>
  <c r="AE24" i="1" s="1"/>
  <c r="AF24" i="1" s="1"/>
  <c r="AF190" i="1"/>
  <c r="AO192" i="2"/>
  <c r="AE192" i="1" s="1"/>
  <c r="AF322" i="1"/>
  <c r="AO327" i="2"/>
  <c r="AE327" i="1" s="1"/>
  <c r="AF327" i="1" s="1"/>
  <c r="AF237" i="1"/>
  <c r="AO239" i="2"/>
  <c r="AE239" i="1" s="1"/>
  <c r="AF239" i="1" s="1"/>
  <c r="AO61" i="2"/>
  <c r="AE61" i="1" s="1"/>
  <c r="AF61" i="1" s="1"/>
  <c r="AO50" i="2"/>
  <c r="AE50" i="1" s="1"/>
  <c r="AF50" i="1" s="1"/>
  <c r="AO296" i="2"/>
  <c r="AE296" i="1" s="1"/>
  <c r="AF296" i="1" s="1"/>
  <c r="AO186" i="2"/>
  <c r="AE186" i="1" s="1"/>
  <c r="AF186" i="1" s="1"/>
  <c r="AO16" i="2"/>
  <c r="AE16" i="1" s="1"/>
  <c r="AF16" i="1" s="1"/>
  <c r="AF256" i="1"/>
  <c r="AO258" i="2"/>
  <c r="AE258" i="1" s="1"/>
  <c r="AF258" i="1" s="1"/>
  <c r="AO102" i="2"/>
  <c r="AE102" i="1" s="1"/>
  <c r="AO35" i="2"/>
  <c r="AE35" i="1" s="1"/>
  <c r="AF35" i="1" s="1"/>
  <c r="AO216" i="2"/>
  <c r="AE216" i="1" s="1"/>
  <c r="AF216" i="1" s="1"/>
  <c r="AO88" i="2"/>
  <c r="AE88" i="1" s="1"/>
  <c r="AO10" i="2"/>
  <c r="AE10" i="1" s="1"/>
  <c r="AF10" i="1" s="1"/>
  <c r="AO14" i="2"/>
  <c r="AE14" i="1" s="1"/>
  <c r="AF14" i="1" s="1"/>
  <c r="AF182" i="1"/>
  <c r="AO184" i="2"/>
  <c r="AE184" i="1" s="1"/>
  <c r="AF184" i="1" s="1"/>
  <c r="AO319" i="2"/>
  <c r="AE319" i="1" s="1"/>
  <c r="AO207" i="2"/>
  <c r="AE207" i="1" s="1"/>
  <c r="AF207" i="1" s="1"/>
  <c r="AF336" i="1"/>
  <c r="AO341" i="2"/>
  <c r="AE341" i="1" s="1"/>
  <c r="AF341" i="1" s="1"/>
  <c r="AO8" i="2"/>
  <c r="AE8" i="1" s="1"/>
  <c r="AF8" i="1" s="1"/>
  <c r="AF312" i="1"/>
  <c r="AO314" i="2"/>
  <c r="AE314" i="1" s="1"/>
  <c r="AF120" i="1"/>
  <c r="AO122" i="2"/>
  <c r="AE122" i="1" s="1"/>
  <c r="AF122" i="1" s="1"/>
  <c r="AO56" i="2"/>
  <c r="AE56" i="1" s="1"/>
  <c r="AF56" i="1" s="1"/>
  <c r="AO25" i="2"/>
  <c r="AE25" i="1" s="1"/>
  <c r="AF25" i="1" s="1"/>
  <c r="AF275" i="1"/>
  <c r="AO277" i="2"/>
  <c r="AE277" i="1" s="1"/>
  <c r="AF277" i="1" s="1"/>
  <c r="AO34" i="2"/>
  <c r="AE34" i="1" s="1"/>
  <c r="AF34" i="1" s="1"/>
  <c r="AF85" i="1"/>
  <c r="AO87" i="2"/>
  <c r="AE87" i="1" s="1"/>
  <c r="AO343" i="2"/>
  <c r="AE343" i="1" s="1"/>
  <c r="AF343" i="1" s="1"/>
  <c r="AF165" i="1"/>
  <c r="AO167" i="2"/>
  <c r="AE167" i="1" s="1"/>
  <c r="H345" i="1"/>
  <c r="I345" i="1" s="1"/>
  <c r="AO350" i="2"/>
  <c r="AE350" i="1" s="1"/>
  <c r="AF350" i="1" s="1"/>
  <c r="AF220" i="1"/>
  <c r="AO222" i="2"/>
  <c r="AE222" i="1" s="1"/>
  <c r="AF222" i="1" s="1"/>
  <c r="AF92" i="1"/>
  <c r="AO94" i="2"/>
  <c r="AE94" i="1" s="1"/>
  <c r="AO26" i="2"/>
  <c r="AE26" i="1" s="1"/>
  <c r="AF26" i="1" s="1"/>
  <c r="AF174" i="1"/>
  <c r="AO176" i="2"/>
  <c r="AE176" i="1" s="1"/>
  <c r="AO116" i="2"/>
  <c r="AE116" i="1" s="1"/>
  <c r="H347" i="1"/>
  <c r="I347" i="1" s="1"/>
  <c r="AO352" i="2"/>
  <c r="AF309" i="1"/>
  <c r="AO311" i="2"/>
  <c r="AE311" i="1" s="1"/>
  <c r="AF311" i="1" s="1"/>
  <c r="AO19" i="2"/>
  <c r="AE19" i="1" s="1"/>
  <c r="AF19" i="1" s="1"/>
  <c r="AF69" i="1"/>
  <c r="AO70" i="2"/>
  <c r="AE70" i="1" s="1"/>
  <c r="AF157" i="1"/>
  <c r="AO159" i="2"/>
  <c r="AE159" i="1" s="1"/>
  <c r="AF337" i="1"/>
  <c r="AO342" i="2"/>
  <c r="AE342" i="1" s="1"/>
  <c r="AF342" i="1" s="1"/>
  <c r="AF276" i="1"/>
  <c r="AO278" i="2"/>
  <c r="AE278" i="1" s="1"/>
  <c r="AF278" i="1" s="1"/>
  <c r="AO214" i="2"/>
  <c r="AE214" i="1" s="1"/>
  <c r="AF214" i="1" s="1"/>
  <c r="AO86" i="2"/>
  <c r="AE86" i="1" s="1"/>
  <c r="AF86" i="1" s="1"/>
  <c r="AO62" i="2"/>
  <c r="AE62" i="1" s="1"/>
  <c r="AF62" i="1" s="1"/>
  <c r="AO100" i="2"/>
  <c r="AE100" i="1" s="1"/>
  <c r="AF100" i="1" s="1"/>
  <c r="AO18" i="2"/>
  <c r="AE18" i="1" s="1"/>
  <c r="AF18" i="1" s="1"/>
  <c r="AO260" i="2"/>
  <c r="AE260" i="1" s="1"/>
  <c r="AF260" i="1" s="1"/>
  <c r="AF139" i="1"/>
  <c r="AO141" i="2"/>
  <c r="AE141" i="1" s="1"/>
  <c r="AO298" i="2"/>
  <c r="AE298" i="1" s="1"/>
  <c r="AF298" i="1" s="1"/>
  <c r="AF104" i="1"/>
  <c r="AO106" i="2"/>
  <c r="AE106" i="1" s="1"/>
  <c r="AF106" i="1" s="1"/>
  <c r="AO39" i="2"/>
  <c r="AE39" i="1" s="1"/>
  <c r="AF39" i="1" s="1"/>
  <c r="AF259" i="1"/>
  <c r="AO261" i="2"/>
  <c r="AE261" i="1" s="1"/>
  <c r="AF261" i="1" s="1"/>
  <c r="AO9" i="2"/>
  <c r="AE9" i="1" s="1"/>
  <c r="AF9" i="1" s="1"/>
  <c r="AO53" i="2"/>
  <c r="AE53" i="1" s="1"/>
  <c r="AF53" i="1" s="1"/>
  <c r="AN286" i="2"/>
  <c r="AO286" i="2" s="1"/>
  <c r="AE286" i="1" s="1"/>
  <c r="AO287" i="2"/>
  <c r="AE287" i="1" s="1"/>
  <c r="AF149" i="1"/>
  <c r="AO151" i="2"/>
  <c r="AE151" i="1" s="1"/>
  <c r="AF329" i="1"/>
  <c r="AO334" i="2"/>
  <c r="AE334" i="1" s="1"/>
  <c r="AF334" i="1" s="1"/>
  <c r="AF268" i="1"/>
  <c r="AO270" i="2"/>
  <c r="AE270" i="1" s="1"/>
  <c r="AF270" i="1" s="1"/>
  <c r="AF204" i="1"/>
  <c r="AO206" i="2"/>
  <c r="AE206" i="1" s="1"/>
  <c r="AF206" i="1" s="1"/>
  <c r="AO77" i="2"/>
  <c r="AE77" i="1" s="1"/>
  <c r="AF77" i="1" s="1"/>
  <c r="AF158" i="1"/>
  <c r="AO160" i="2"/>
  <c r="AE160" i="1" s="1"/>
  <c r="AO54" i="2"/>
  <c r="AE54" i="1" s="1"/>
  <c r="AF54" i="1" s="1"/>
  <c r="AO84" i="2"/>
  <c r="AE84" i="1" s="1"/>
  <c r="AF84" i="1" s="1"/>
  <c r="AO280" i="2"/>
  <c r="AE280" i="1" s="1"/>
  <c r="AF280" i="1" s="1"/>
  <c r="AO128" i="2"/>
  <c r="AE128" i="1" s="1"/>
  <c r="AF269" i="1"/>
  <c r="AO271" i="2"/>
  <c r="AE271" i="1" s="1"/>
  <c r="AF271" i="1" s="1"/>
  <c r="AF173" i="1"/>
  <c r="AO175" i="2"/>
  <c r="AE175" i="1" s="1"/>
  <c r="AF175" i="1" s="1"/>
  <c r="AF131" i="1"/>
  <c r="AO133" i="2"/>
  <c r="AE133" i="1" s="1"/>
  <c r="AO98" i="2"/>
  <c r="AE98" i="1" s="1"/>
  <c r="AF98" i="1" s="1"/>
  <c r="AO232" i="2"/>
  <c r="AE232" i="1" s="1"/>
  <c r="AO45" i="2"/>
  <c r="AE45" i="1" s="1"/>
  <c r="AN188" i="2"/>
  <c r="AO188" i="2" s="1"/>
  <c r="AE188" i="1" s="1"/>
  <c r="AF188" i="1" s="1"/>
  <c r="AN123" i="2"/>
  <c r="AN4" i="2" s="1"/>
  <c r="AN284" i="2"/>
  <c r="AN172" i="2"/>
  <c r="AF299" i="1"/>
  <c r="AF251" i="1"/>
  <c r="I113" i="1"/>
  <c r="I282" i="1"/>
  <c r="I161" i="1"/>
  <c r="I206" i="1"/>
  <c r="I74" i="1"/>
  <c r="I11" i="1"/>
  <c r="H224" i="1"/>
  <c r="AC224" i="1" s="1"/>
  <c r="H251" i="1"/>
  <c r="I251" i="1" s="1"/>
  <c r="H44" i="1"/>
  <c r="I44" i="1" s="1"/>
  <c r="H341" i="1"/>
  <c r="I341" i="1" s="1"/>
  <c r="H280" i="1"/>
  <c r="I280" i="1" s="1"/>
  <c r="H216" i="1"/>
  <c r="I216" i="1" s="1"/>
  <c r="H152" i="1"/>
  <c r="H88" i="1"/>
  <c r="H22" i="1"/>
  <c r="I22" i="1" s="1"/>
  <c r="H328" i="1"/>
  <c r="I328" i="1" s="1"/>
  <c r="H243" i="1"/>
  <c r="I243" i="1" s="1"/>
  <c r="H115" i="1"/>
  <c r="I115" i="1" s="1"/>
  <c r="H117" i="1"/>
  <c r="H36" i="1"/>
  <c r="I36" i="1" s="1"/>
  <c r="H229" i="1"/>
  <c r="H32" i="1"/>
  <c r="I32" i="1" s="1"/>
  <c r="H316" i="1"/>
  <c r="I316" i="1" s="1"/>
  <c r="H252" i="1"/>
  <c r="H188" i="1"/>
  <c r="AC188" i="1" s="1"/>
  <c r="H124" i="1"/>
  <c r="H60" i="1"/>
  <c r="I60" i="1" s="1"/>
  <c r="H294" i="1"/>
  <c r="I294" i="1" s="1"/>
  <c r="H110" i="1"/>
  <c r="I110" i="1" s="1"/>
  <c r="H37" i="1"/>
  <c r="I37" i="1" s="1"/>
  <c r="H194" i="1"/>
  <c r="H41" i="1"/>
  <c r="I41" i="1" s="1"/>
  <c r="H246" i="1"/>
  <c r="H78" i="1"/>
  <c r="I78" i="1" s="1"/>
  <c r="H253" i="1"/>
  <c r="I253" i="1" s="1"/>
  <c r="H125" i="1"/>
  <c r="H227" i="1"/>
  <c r="H75" i="1"/>
  <c r="I75" i="1" s="1"/>
  <c r="H288" i="1"/>
  <c r="AC288" i="1" s="1"/>
  <c r="H31" i="1"/>
  <c r="I31" i="1" s="1"/>
  <c r="H80" i="1"/>
  <c r="AC80" i="1" s="1"/>
  <c r="H109" i="1"/>
  <c r="I109" i="1" s="1"/>
  <c r="H221" i="1"/>
  <c r="H308" i="1"/>
  <c r="I308" i="1" s="1"/>
  <c r="H180" i="1"/>
  <c r="I51" i="1"/>
  <c r="H238" i="1"/>
  <c r="AC238" i="1" s="1"/>
  <c r="H102" i="1"/>
  <c r="H29" i="1"/>
  <c r="I29" i="1" s="1"/>
  <c r="H33" i="1"/>
  <c r="I33" i="1" s="1"/>
  <c r="H198" i="1"/>
  <c r="H330" i="1"/>
  <c r="I330" i="1" s="1"/>
  <c r="H245" i="1"/>
  <c r="AC245" i="1" s="1"/>
  <c r="H77" i="1"/>
  <c r="I77" i="1" s="1"/>
  <c r="H203" i="1"/>
  <c r="I203" i="1" s="1"/>
  <c r="H59" i="1"/>
  <c r="I59" i="1" s="1"/>
  <c r="H96" i="1"/>
  <c r="AC96" i="1" s="1"/>
  <c r="H272" i="1"/>
  <c r="I272" i="1" s="1"/>
  <c r="H12" i="1"/>
  <c r="I12" i="1" s="1"/>
  <c r="H315" i="1"/>
  <c r="I315" i="1" s="1"/>
  <c r="H99" i="1"/>
  <c r="I99" i="1" s="1"/>
  <c r="H28" i="1"/>
  <c r="I28" i="1" s="1"/>
  <c r="H13" i="1"/>
  <c r="AC13" i="1" s="1"/>
  <c r="H244" i="1"/>
  <c r="H116" i="1"/>
  <c r="H162" i="1"/>
  <c r="H325" i="1"/>
  <c r="I325" i="1" s="1"/>
  <c r="H264" i="1"/>
  <c r="I264" i="1" s="1"/>
  <c r="H200" i="1"/>
  <c r="I200" i="1" s="1"/>
  <c r="H136" i="1"/>
  <c r="AC136" i="1" s="1"/>
  <c r="H72" i="1"/>
  <c r="I72" i="1" s="1"/>
  <c r="H299" i="1"/>
  <c r="I299" i="1" s="1"/>
  <c r="H211" i="1"/>
  <c r="AC211" i="1" s="1"/>
  <c r="H91" i="1"/>
  <c r="H101" i="1"/>
  <c r="H213" i="1"/>
  <c r="AC213" i="1" s="1"/>
  <c r="H23" i="1"/>
  <c r="I23" i="1" s="1"/>
  <c r="H300" i="1"/>
  <c r="H236" i="1"/>
  <c r="AC236" i="1" s="1"/>
  <c r="H172" i="1"/>
  <c r="I172" i="1" s="1"/>
  <c r="I108" i="1"/>
  <c r="H43" i="1"/>
  <c r="I43" i="1" s="1"/>
  <c r="H230" i="1"/>
  <c r="AC230" i="1" s="1"/>
  <c r="H94" i="1"/>
  <c r="H20" i="1"/>
  <c r="I20" i="1" s="1"/>
  <c r="H146" i="1"/>
  <c r="H24" i="1"/>
  <c r="I24" i="1" s="1"/>
  <c r="H190" i="1"/>
  <c r="I190" i="1" s="1"/>
  <c r="H322" i="1"/>
  <c r="I322" i="1" s="1"/>
  <c r="H237" i="1"/>
  <c r="I237" i="1" s="1"/>
  <c r="H61" i="1"/>
  <c r="I61" i="1" s="1"/>
  <c r="H187" i="1"/>
  <c r="H50" i="1"/>
  <c r="I50" i="1" s="1"/>
  <c r="I95" i="1"/>
  <c r="H333" i="1"/>
  <c r="I333" i="1" s="1"/>
  <c r="H192" i="1"/>
  <c r="H64" i="1"/>
  <c r="I64" i="1" s="1"/>
  <c r="H195" i="1"/>
  <c r="I195" i="1" s="1"/>
  <c r="H189" i="1"/>
  <c r="H292" i="1"/>
  <c r="H164" i="1"/>
  <c r="H35" i="1"/>
  <c r="I35" i="1" s="1"/>
  <c r="H10" i="1"/>
  <c r="I10" i="1" s="1"/>
  <c r="H182" i="1"/>
  <c r="I182" i="1" s="1"/>
  <c r="H205" i="1"/>
  <c r="AC205" i="1" s="1"/>
  <c r="H16" i="1"/>
  <c r="I16" i="1" s="1"/>
  <c r="I207" i="1"/>
  <c r="H256" i="1"/>
  <c r="I256" i="1" s="1"/>
  <c r="H128" i="1"/>
  <c r="AC128" i="1" s="1"/>
  <c r="H42" i="1"/>
  <c r="I42" i="1" s="1"/>
  <c r="H291" i="1"/>
  <c r="H83" i="1"/>
  <c r="H93" i="1"/>
  <c r="AC93" i="1" s="1"/>
  <c r="H228" i="1"/>
  <c r="AC228" i="1" s="1"/>
  <c r="H100" i="1"/>
  <c r="AC100" i="1" s="1"/>
  <c r="H214" i="1"/>
  <c r="AC214" i="1" s="1"/>
  <c r="H86" i="1"/>
  <c r="AC86" i="1" s="1"/>
  <c r="H122" i="1"/>
  <c r="H14" i="1"/>
  <c r="I14" i="1" s="1"/>
  <c r="H317" i="1"/>
  <c r="I317" i="1" s="1"/>
  <c r="H336" i="1"/>
  <c r="I336" i="1" s="1"/>
  <c r="H179" i="1"/>
  <c r="H8" i="1"/>
  <c r="AC8" i="1" s="1"/>
  <c r="H312" i="1"/>
  <c r="I312" i="1" s="1"/>
  <c r="H248" i="1"/>
  <c r="H184" i="1"/>
  <c r="AC184" i="1" s="1"/>
  <c r="H120" i="1"/>
  <c r="I120" i="1" s="1"/>
  <c r="H56" i="1"/>
  <c r="I56" i="1" s="1"/>
  <c r="H25" i="1"/>
  <c r="I25" i="1" s="1"/>
  <c r="H275" i="1"/>
  <c r="I275" i="1" s="1"/>
  <c r="H171" i="1"/>
  <c r="H34" i="1"/>
  <c r="I34" i="1" s="1"/>
  <c r="H85" i="1"/>
  <c r="I85" i="1" s="1"/>
  <c r="H338" i="1"/>
  <c r="I338" i="1" s="1"/>
  <c r="H165" i="1"/>
  <c r="AC165" i="1" s="1"/>
  <c r="H284" i="1"/>
  <c r="AC284" i="1" s="1"/>
  <c r="H220" i="1"/>
  <c r="I220" i="1" s="1"/>
  <c r="H156" i="1"/>
  <c r="H92" i="1"/>
  <c r="I92" i="1" s="1"/>
  <c r="H26" i="1"/>
  <c r="I26" i="1" s="1"/>
  <c r="H174" i="1"/>
  <c r="I174" i="1" s="1"/>
  <c r="H70" i="1"/>
  <c r="H314" i="1"/>
  <c r="H114" i="1"/>
  <c r="I114" i="1" s="1"/>
  <c r="H150" i="1"/>
  <c r="H309" i="1"/>
  <c r="I309" i="1" s="1"/>
  <c r="H197" i="1"/>
  <c r="H320" i="1"/>
  <c r="H155" i="1"/>
  <c r="H123" i="1"/>
  <c r="H144" i="1"/>
  <c r="H304" i="1"/>
  <c r="I304" i="1" s="1"/>
  <c r="H176" i="1"/>
  <c r="H47" i="1"/>
  <c r="H267" i="1"/>
  <c r="H19" i="1"/>
  <c r="I19" i="1" s="1"/>
  <c r="H293" i="1"/>
  <c r="AC293" i="1" s="1"/>
  <c r="H337" i="1"/>
  <c r="I337" i="1" s="1"/>
  <c r="H212" i="1"/>
  <c r="AC212" i="1" s="1"/>
  <c r="H84" i="1"/>
  <c r="I84" i="1" s="1"/>
  <c r="H166" i="1"/>
  <c r="H258" i="1"/>
  <c r="I258" i="1" s="1"/>
  <c r="H318" i="1"/>
  <c r="I318" i="1" s="1"/>
  <c r="H301" i="1"/>
  <c r="I301" i="1" s="1"/>
  <c r="H307" i="1"/>
  <c r="H160" i="1"/>
  <c r="H5" i="1"/>
  <c r="I5" i="1" s="1"/>
  <c r="H208" i="1"/>
  <c r="AC208" i="1" s="1"/>
  <c r="H67" i="1"/>
  <c r="H240" i="1"/>
  <c r="I240" i="1" s="1"/>
  <c r="H112" i="1"/>
  <c r="AC112" i="1" s="1"/>
  <c r="H7" i="1"/>
  <c r="I7" i="1" s="1"/>
  <c r="H163" i="1"/>
  <c r="H69" i="1"/>
  <c r="I69" i="1" s="1"/>
  <c r="H157" i="1"/>
  <c r="I157" i="1" s="1"/>
  <c r="H276" i="1"/>
  <c r="I276" i="1" s="1"/>
  <c r="H148" i="1"/>
  <c r="H18" i="1"/>
  <c r="I18" i="1" s="1"/>
  <c r="H62" i="1"/>
  <c r="I62" i="1" s="1"/>
  <c r="H98" i="1"/>
  <c r="I98" i="1" s="1"/>
  <c r="H134" i="1"/>
  <c r="H181" i="1"/>
  <c r="H139" i="1"/>
  <c r="H296" i="1"/>
  <c r="I296" i="1" s="1"/>
  <c r="H232" i="1"/>
  <c r="H168" i="1"/>
  <c r="H104" i="1"/>
  <c r="I104" i="1" s="1"/>
  <c r="H39" i="1"/>
  <c r="I39" i="1" s="1"/>
  <c r="H259" i="1"/>
  <c r="I259" i="1" s="1"/>
  <c r="H147" i="1"/>
  <c r="H9" i="1"/>
  <c r="I9" i="1" s="1"/>
  <c r="I53" i="1"/>
  <c r="H285" i="1"/>
  <c r="H149" i="1"/>
  <c r="I149" i="1" s="1"/>
  <c r="H329" i="1"/>
  <c r="I329" i="1" s="1"/>
  <c r="H268" i="1"/>
  <c r="I268" i="1" s="1"/>
  <c r="H204" i="1"/>
  <c r="I204" i="1" s="1"/>
  <c r="H140" i="1"/>
  <c r="H76" i="1"/>
  <c r="I76" i="1" s="1"/>
  <c r="H158" i="1"/>
  <c r="I158" i="1" s="1"/>
  <c r="I54" i="1"/>
  <c r="H226" i="1"/>
  <c r="AC226" i="1" s="1"/>
  <c r="H82" i="1"/>
  <c r="I82" i="1" s="1"/>
  <c r="H278" i="1"/>
  <c r="I278" i="1" s="1"/>
  <c r="H126" i="1"/>
  <c r="H269" i="1"/>
  <c r="I269" i="1" s="1"/>
  <c r="H173" i="1"/>
  <c r="I173" i="1" s="1"/>
  <c r="H283" i="1"/>
  <c r="H131" i="1"/>
  <c r="I131" i="1" s="1"/>
  <c r="I290" i="1"/>
  <c r="I186" i="1"/>
  <c r="I71" i="1"/>
  <c r="H277" i="1"/>
  <c r="I277" i="1" s="1"/>
  <c r="H133" i="1"/>
  <c r="H321" i="1"/>
  <c r="H260" i="1"/>
  <c r="I260" i="1" s="1"/>
  <c r="H196" i="1"/>
  <c r="I196" i="1" s="1"/>
  <c r="H132" i="1"/>
  <c r="AC132" i="1" s="1"/>
  <c r="H68" i="1"/>
  <c r="H302" i="1"/>
  <c r="H142" i="1"/>
  <c r="I142" i="1" s="1"/>
  <c r="H45" i="1"/>
  <c r="H210" i="1"/>
  <c r="I210" i="1" s="1"/>
  <c r="H66" i="1"/>
  <c r="I66" i="1" s="1"/>
  <c r="H254" i="1"/>
  <c r="H118" i="1"/>
  <c r="AC118" i="1" s="1"/>
  <c r="H261" i="1"/>
  <c r="I261" i="1" s="1"/>
  <c r="H141" i="1"/>
  <c r="H235" i="1"/>
  <c r="H107" i="1"/>
  <c r="I107" i="1" s="1"/>
  <c r="I357" i="1"/>
  <c r="I354" i="1"/>
  <c r="I353" i="1"/>
  <c r="I352" i="1"/>
  <c r="I355" i="1"/>
  <c r="G91" i="1"/>
  <c r="AF91" i="1" s="1"/>
  <c r="G202" i="1"/>
  <c r="G248" i="1"/>
  <c r="G171" i="1"/>
  <c r="AF171" i="1" s="1"/>
  <c r="G192" i="1"/>
  <c r="G189" i="1"/>
  <c r="AF189" i="1" s="1"/>
  <c r="G236" i="1"/>
  <c r="AF236" i="1" s="1"/>
  <c r="G235" i="1"/>
  <c r="AF235" i="1" s="1"/>
  <c r="G68" i="1"/>
  <c r="AF68" i="1" s="1"/>
  <c r="G67" i="1"/>
  <c r="G70" i="1"/>
  <c r="G179" i="1"/>
  <c r="AF179" i="1" s="1"/>
  <c r="G221" i="1"/>
  <c r="AF221" i="1" s="1"/>
  <c r="G231" i="1"/>
  <c r="G225" i="1"/>
  <c r="AF225" i="1" s="1"/>
  <c r="G194" i="1"/>
  <c r="AF194" i="1" s="1"/>
  <c r="G229" i="1"/>
  <c r="G187" i="1"/>
  <c r="AF187" i="1" s="1"/>
  <c r="G197" i="1"/>
  <c r="G97" i="1"/>
  <c r="AF97" i="1" s="1"/>
  <c r="G178" i="1"/>
  <c r="AF178" i="1" s="1"/>
  <c r="G185" i="1"/>
  <c r="AF185" i="1" s="1"/>
  <c r="G94" i="1"/>
  <c r="G232" i="1"/>
  <c r="G89" i="1"/>
  <c r="AF89" i="1" s="1"/>
  <c r="G88" i="1"/>
  <c r="G87" i="1"/>
  <c r="G321" i="1"/>
  <c r="AF321" i="1" s="1"/>
  <c r="G320" i="1"/>
  <c r="G319" i="1"/>
  <c r="G105" i="1"/>
  <c r="AF105" i="1" s="1"/>
  <c r="G45" i="1"/>
  <c r="G135" i="1"/>
  <c r="AF135" i="1" s="1"/>
  <c r="G134" i="1"/>
  <c r="G130" i="1"/>
  <c r="AF130" i="1" s="1"/>
  <c r="G129" i="1"/>
  <c r="AF129" i="1" s="1"/>
  <c r="G128" i="1"/>
  <c r="G147" i="1"/>
  <c r="AF147" i="1" s="1"/>
  <c r="G146" i="1"/>
  <c r="AF146" i="1" s="1"/>
  <c r="G145" i="1"/>
  <c r="AF145" i="1" s="1"/>
  <c r="G144" i="1"/>
  <c r="G101" i="1"/>
  <c r="G227" i="1"/>
  <c r="AF227" i="1" s="1"/>
  <c r="G302" i="1"/>
  <c r="G168" i="1"/>
  <c r="AF168" i="1" s="1"/>
  <c r="G267" i="1"/>
  <c r="AF267" i="1" s="1"/>
  <c r="G254" i="1"/>
  <c r="G252" i="1"/>
  <c r="AF252" i="1" s="1"/>
  <c r="G292" i="1"/>
  <c r="AF292" i="1" s="1"/>
  <c r="G291" i="1"/>
  <c r="AF291" i="1" s="1"/>
  <c r="G198" i="1"/>
  <c r="G176" i="1"/>
  <c r="G166" i="1"/>
  <c r="AF166" i="1" s="1"/>
  <c r="G133" i="1"/>
  <c r="G283" i="1"/>
  <c r="AF283" i="1" s="1"/>
  <c r="G300" i="1"/>
  <c r="AF300" i="1" s="1"/>
  <c r="G159" i="1"/>
  <c r="G286" i="1"/>
  <c r="G284" i="1"/>
  <c r="G244" i="1"/>
  <c r="AF244" i="1" s="1"/>
  <c r="G242" i="1"/>
  <c r="G155" i="1"/>
  <c r="AF155" i="1" s="1"/>
  <c r="G154" i="1"/>
  <c r="AF154" i="1" s="1"/>
  <c r="G163" i="1"/>
  <c r="AF163" i="1" s="1"/>
  <c r="G162" i="1"/>
  <c r="AF162" i="1" s="1"/>
  <c r="G137" i="1"/>
  <c r="AF137" i="1" s="1"/>
  <c r="G152" i="1"/>
  <c r="AF152" i="1" s="1"/>
  <c r="G151" i="1"/>
  <c r="G150" i="1"/>
  <c r="AF150" i="1" s="1"/>
  <c r="G141" i="1"/>
  <c r="G118" i="1"/>
  <c r="AF118" i="1" s="1"/>
  <c r="G117" i="1"/>
  <c r="G116" i="1"/>
  <c r="G295" i="1"/>
  <c r="G123" i="1"/>
  <c r="G246" i="1"/>
  <c r="AF246" i="1" s="1"/>
  <c r="G83" i="1"/>
  <c r="AF83" i="1" s="1"/>
  <c r="G181" i="1"/>
  <c r="AF181" i="1" s="1"/>
  <c r="G180" i="1"/>
  <c r="AF180" i="1" s="1"/>
  <c r="G250" i="1"/>
  <c r="AF250" i="1" s="1"/>
  <c r="G47" i="1"/>
  <c r="AF47" i="1" s="1"/>
  <c r="G314" i="1"/>
  <c r="G307" i="1"/>
  <c r="AF307" i="1" s="1"/>
  <c r="AF117" i="1" l="1"/>
  <c r="AF128" i="1"/>
  <c r="AF320" i="1"/>
  <c r="AF192" i="1"/>
  <c r="AF254" i="1"/>
  <c r="AF134" i="1"/>
  <c r="AF116" i="1"/>
  <c r="AF229" i="1"/>
  <c r="AF197" i="1"/>
  <c r="AF101" i="1"/>
  <c r="AF159" i="1"/>
  <c r="AF248" i="1"/>
  <c r="AF144" i="1"/>
  <c r="AF314" i="1"/>
  <c r="AF67" i="1"/>
  <c r="AF202" i="1"/>
  <c r="AF231" i="1"/>
  <c r="AF302" i="1"/>
  <c r="AF87" i="1"/>
  <c r="AF176" i="1"/>
  <c r="AF88" i="1"/>
  <c r="AF295" i="1"/>
  <c r="AF94" i="1"/>
  <c r="AF141" i="1"/>
  <c r="AF133" i="1"/>
  <c r="AF70" i="1"/>
  <c r="AF45" i="1"/>
  <c r="AF286" i="1"/>
  <c r="AF151" i="1"/>
  <c r="AF232" i="1"/>
  <c r="AF242" i="1"/>
  <c r="AF319" i="1"/>
  <c r="AF198" i="1"/>
  <c r="AF170" i="1"/>
  <c r="AO172" i="2"/>
  <c r="AE172" i="1" s="1"/>
  <c r="AF172" i="1" s="1"/>
  <c r="AF282" i="1"/>
  <c r="AO284" i="2"/>
  <c r="AE284" i="1" s="1"/>
  <c r="AF284" i="1" s="1"/>
  <c r="AF121" i="1"/>
  <c r="AO123" i="2"/>
  <c r="I245" i="1"/>
  <c r="I224" i="1"/>
  <c r="I8" i="1"/>
  <c r="I112" i="1"/>
  <c r="I230" i="1"/>
  <c r="I96" i="1"/>
  <c r="I212" i="1"/>
  <c r="I211" i="1"/>
  <c r="I238" i="1"/>
  <c r="I13" i="1"/>
  <c r="I188" i="1"/>
  <c r="I80" i="1"/>
  <c r="I213" i="1"/>
  <c r="I228" i="1"/>
  <c r="I132" i="1"/>
  <c r="I293" i="1"/>
  <c r="I86" i="1"/>
  <c r="I205" i="1"/>
  <c r="H4" i="1"/>
  <c r="I226" i="1"/>
  <c r="I165" i="1"/>
  <c r="I184" i="1"/>
  <c r="I93" i="1"/>
  <c r="I214" i="1"/>
  <c r="I208" i="1"/>
  <c r="I100" i="1"/>
  <c r="Q105" i="1"/>
  <c r="K105" i="1"/>
  <c r="P105" i="1"/>
  <c r="O105" i="1"/>
  <c r="N105" i="1"/>
  <c r="M105" i="1"/>
  <c r="L105" i="1"/>
  <c r="Q181" i="1"/>
  <c r="P181" i="1"/>
  <c r="O181" i="1"/>
  <c r="N181" i="1"/>
  <c r="M181" i="1"/>
  <c r="K181" i="1"/>
  <c r="L181" i="1"/>
  <c r="Q141" i="1"/>
  <c r="P141" i="1"/>
  <c r="O141" i="1"/>
  <c r="N141" i="1"/>
  <c r="M141" i="1"/>
  <c r="K141" i="1"/>
  <c r="L141" i="1"/>
  <c r="M267" i="1"/>
  <c r="L267" i="1"/>
  <c r="K267" i="1"/>
  <c r="N267" i="1"/>
  <c r="Q267" i="1"/>
  <c r="P267" i="1"/>
  <c r="O267" i="1"/>
  <c r="Q319" i="1"/>
  <c r="P319" i="1"/>
  <c r="K319" i="1"/>
  <c r="L319" i="1"/>
  <c r="O319" i="1"/>
  <c r="N319" i="1"/>
  <c r="M319" i="1"/>
  <c r="M83" i="1"/>
  <c r="L83" i="1"/>
  <c r="K83" i="1"/>
  <c r="N83" i="1"/>
  <c r="Q83" i="1"/>
  <c r="P83" i="1"/>
  <c r="O83" i="1"/>
  <c r="Q128" i="1"/>
  <c r="P128" i="1"/>
  <c r="O128" i="1"/>
  <c r="N128" i="1"/>
  <c r="M128" i="1"/>
  <c r="K128" i="1"/>
  <c r="L128" i="1"/>
  <c r="M320" i="1"/>
  <c r="L320" i="1"/>
  <c r="K320" i="1"/>
  <c r="Q320" i="1"/>
  <c r="P320" i="1"/>
  <c r="O320" i="1"/>
  <c r="N320" i="1"/>
  <c r="M307" i="1"/>
  <c r="L307" i="1"/>
  <c r="K307" i="1"/>
  <c r="Q307" i="1"/>
  <c r="P307" i="1"/>
  <c r="O307" i="1"/>
  <c r="N307" i="1"/>
  <c r="M302" i="1"/>
  <c r="L302" i="1"/>
  <c r="Q302" i="1"/>
  <c r="P302" i="1"/>
  <c r="O302" i="1"/>
  <c r="K302" i="1"/>
  <c r="N302" i="1"/>
  <c r="Q129" i="1"/>
  <c r="P129" i="1"/>
  <c r="K129" i="1"/>
  <c r="L129" i="1"/>
  <c r="O129" i="1"/>
  <c r="N129" i="1"/>
  <c r="M129" i="1"/>
  <c r="O321" i="1"/>
  <c r="N321" i="1"/>
  <c r="K321" i="1"/>
  <c r="M321" i="1"/>
  <c r="L321" i="1"/>
  <c r="P321" i="1"/>
  <c r="Q321" i="1"/>
  <c r="M179" i="1"/>
  <c r="N179" i="1"/>
  <c r="L179" i="1"/>
  <c r="Q179" i="1"/>
  <c r="P179" i="1"/>
  <c r="O179" i="1"/>
  <c r="K179" i="1"/>
  <c r="Q314" i="1"/>
  <c r="P314" i="1"/>
  <c r="K314" i="1"/>
  <c r="O314" i="1"/>
  <c r="N314" i="1"/>
  <c r="M314" i="1"/>
  <c r="L314" i="1"/>
  <c r="O123" i="1"/>
  <c r="N123" i="1"/>
  <c r="M123" i="1"/>
  <c r="P123" i="1"/>
  <c r="L123" i="1"/>
  <c r="K123" i="1"/>
  <c r="Q123" i="1"/>
  <c r="O284" i="1"/>
  <c r="N284" i="1"/>
  <c r="K284" i="1"/>
  <c r="M284" i="1"/>
  <c r="L284" i="1"/>
  <c r="P284" i="1"/>
  <c r="Q284" i="1"/>
  <c r="M198" i="1"/>
  <c r="L198" i="1"/>
  <c r="K198" i="1"/>
  <c r="N198" i="1"/>
  <c r="Q198" i="1"/>
  <c r="P198" i="1"/>
  <c r="O198" i="1"/>
  <c r="M130" i="1"/>
  <c r="L130" i="1"/>
  <c r="N130" i="1"/>
  <c r="K130" i="1"/>
  <c r="Q130" i="1"/>
  <c r="P130" i="1"/>
  <c r="O130" i="1"/>
  <c r="Q197" i="1"/>
  <c r="P197" i="1"/>
  <c r="K197" i="1"/>
  <c r="L197" i="1"/>
  <c r="O197" i="1"/>
  <c r="N197" i="1"/>
  <c r="M197" i="1"/>
  <c r="O180" i="1"/>
  <c r="N180" i="1"/>
  <c r="M180" i="1"/>
  <c r="L180" i="1"/>
  <c r="P180" i="1"/>
  <c r="K180" i="1"/>
  <c r="Q180" i="1"/>
  <c r="O137" i="1"/>
  <c r="N137" i="1"/>
  <c r="M137" i="1"/>
  <c r="P137" i="1"/>
  <c r="L137" i="1"/>
  <c r="K137" i="1"/>
  <c r="Q137" i="1"/>
  <c r="Q286" i="1"/>
  <c r="K286" i="1"/>
  <c r="P286" i="1"/>
  <c r="O286" i="1"/>
  <c r="N286" i="1"/>
  <c r="M286" i="1"/>
  <c r="L286" i="1"/>
  <c r="Q134" i="1"/>
  <c r="P134" i="1"/>
  <c r="O134" i="1"/>
  <c r="K134" i="1"/>
  <c r="N134" i="1"/>
  <c r="M134" i="1"/>
  <c r="L134" i="1"/>
  <c r="M202" i="1"/>
  <c r="L202" i="1"/>
  <c r="N202" i="1"/>
  <c r="Q202" i="1"/>
  <c r="P202" i="1"/>
  <c r="O202" i="1"/>
  <c r="K202" i="1"/>
  <c r="M135" i="1"/>
  <c r="L135" i="1"/>
  <c r="N135" i="1"/>
  <c r="Q135" i="1"/>
  <c r="P135" i="1"/>
  <c r="O135" i="1"/>
  <c r="K135" i="1"/>
  <c r="O232" i="1"/>
  <c r="N232" i="1"/>
  <c r="K232" i="1"/>
  <c r="M232" i="1"/>
  <c r="P232" i="1"/>
  <c r="L232" i="1"/>
  <c r="Q232" i="1"/>
  <c r="O194" i="1"/>
  <c r="N194" i="1"/>
  <c r="M194" i="1"/>
  <c r="L194" i="1"/>
  <c r="P194" i="1"/>
  <c r="K194" i="1"/>
  <c r="Q194" i="1"/>
  <c r="M45" i="1"/>
  <c r="L45" i="1"/>
  <c r="Q45" i="1"/>
  <c r="P45" i="1"/>
  <c r="O45" i="1"/>
  <c r="K45" i="1"/>
  <c r="N45" i="1"/>
  <c r="M236" i="1"/>
  <c r="L236" i="1"/>
  <c r="Q236" i="1"/>
  <c r="P236" i="1"/>
  <c r="O236" i="1"/>
  <c r="N236" i="1"/>
  <c r="K236" i="1"/>
  <c r="Q155" i="1"/>
  <c r="P155" i="1"/>
  <c r="O155" i="1"/>
  <c r="N155" i="1"/>
  <c r="M155" i="1"/>
  <c r="L155" i="1"/>
  <c r="K155" i="1"/>
  <c r="Q133" i="1"/>
  <c r="P133" i="1"/>
  <c r="O133" i="1"/>
  <c r="N133" i="1"/>
  <c r="M133" i="1"/>
  <c r="K133" i="1"/>
  <c r="L133" i="1"/>
  <c r="Q147" i="1"/>
  <c r="P147" i="1"/>
  <c r="O147" i="1"/>
  <c r="N147" i="1"/>
  <c r="M147" i="1"/>
  <c r="L147" i="1"/>
  <c r="K147" i="1"/>
  <c r="O185" i="1"/>
  <c r="N185" i="1"/>
  <c r="M185" i="1"/>
  <c r="L185" i="1"/>
  <c r="Q185" i="1"/>
  <c r="P185" i="1"/>
  <c r="K185" i="1"/>
  <c r="Q231" i="1"/>
  <c r="P231" i="1"/>
  <c r="O231" i="1"/>
  <c r="N231" i="1"/>
  <c r="M231" i="1"/>
  <c r="L231" i="1"/>
  <c r="K231" i="1"/>
  <c r="O189" i="1"/>
  <c r="N189" i="1"/>
  <c r="M189" i="1"/>
  <c r="L189" i="1"/>
  <c r="Q189" i="1"/>
  <c r="P189" i="1"/>
  <c r="K189" i="1"/>
  <c r="M122" i="1"/>
  <c r="L122" i="1"/>
  <c r="Q122" i="1"/>
  <c r="P122" i="1"/>
  <c r="O122" i="1"/>
  <c r="N122" i="1"/>
  <c r="K122" i="1"/>
  <c r="O145" i="1"/>
  <c r="N145" i="1"/>
  <c r="M145" i="1"/>
  <c r="L145" i="1"/>
  <c r="Q145" i="1"/>
  <c r="P145" i="1"/>
  <c r="K145" i="1"/>
  <c r="Q254" i="1"/>
  <c r="P254" i="1"/>
  <c r="O254" i="1"/>
  <c r="N254" i="1"/>
  <c r="M254" i="1"/>
  <c r="L254" i="1"/>
  <c r="K254" i="1"/>
  <c r="Q150" i="1"/>
  <c r="P150" i="1"/>
  <c r="O150" i="1"/>
  <c r="N150" i="1"/>
  <c r="M150" i="1"/>
  <c r="L150" i="1"/>
  <c r="K150" i="1"/>
  <c r="Q242" i="1"/>
  <c r="P242" i="1"/>
  <c r="O242" i="1"/>
  <c r="N242" i="1"/>
  <c r="M242" i="1"/>
  <c r="L242" i="1"/>
  <c r="K242" i="1"/>
  <c r="Q166" i="1"/>
  <c r="P166" i="1"/>
  <c r="O166" i="1"/>
  <c r="N166" i="1"/>
  <c r="M166" i="1"/>
  <c r="L166" i="1"/>
  <c r="K166" i="1"/>
  <c r="Q178" i="1"/>
  <c r="P178" i="1"/>
  <c r="O178" i="1"/>
  <c r="N178" i="1"/>
  <c r="M178" i="1"/>
  <c r="L178" i="1"/>
  <c r="K178" i="1"/>
  <c r="O221" i="1"/>
  <c r="N221" i="1"/>
  <c r="M221" i="1"/>
  <c r="L221" i="1"/>
  <c r="Q221" i="1"/>
  <c r="P221" i="1"/>
  <c r="K221" i="1"/>
  <c r="M192" i="1"/>
  <c r="L192" i="1"/>
  <c r="Q192" i="1"/>
  <c r="P192" i="1"/>
  <c r="O192" i="1"/>
  <c r="N192" i="1"/>
  <c r="K192" i="1"/>
  <c r="M252" i="1"/>
  <c r="L252" i="1"/>
  <c r="Q252" i="1"/>
  <c r="P252" i="1"/>
  <c r="O252" i="1"/>
  <c r="N252" i="1"/>
  <c r="K252" i="1"/>
  <c r="M94" i="1"/>
  <c r="L94" i="1"/>
  <c r="Q94" i="1"/>
  <c r="P94" i="1"/>
  <c r="O94" i="1"/>
  <c r="K94" i="1"/>
  <c r="N94" i="1"/>
  <c r="Q246" i="1"/>
  <c r="P246" i="1"/>
  <c r="O246" i="1"/>
  <c r="N246" i="1"/>
  <c r="M246" i="1"/>
  <c r="L246" i="1"/>
  <c r="K246" i="1"/>
  <c r="Q151" i="1"/>
  <c r="P151" i="1"/>
  <c r="O151" i="1"/>
  <c r="N151" i="1"/>
  <c r="M151" i="1"/>
  <c r="L151" i="1"/>
  <c r="K151" i="1"/>
  <c r="M244" i="1"/>
  <c r="L244" i="1"/>
  <c r="Q244" i="1"/>
  <c r="P244" i="1"/>
  <c r="O244" i="1"/>
  <c r="N244" i="1"/>
  <c r="K244" i="1"/>
  <c r="M176" i="1"/>
  <c r="L176" i="1"/>
  <c r="Q176" i="1"/>
  <c r="P176" i="1"/>
  <c r="O176" i="1"/>
  <c r="N176" i="1"/>
  <c r="K176" i="1"/>
  <c r="Q97" i="1"/>
  <c r="P97" i="1"/>
  <c r="O97" i="1"/>
  <c r="N97" i="1"/>
  <c r="M97" i="1"/>
  <c r="K97" i="1"/>
  <c r="L97" i="1"/>
  <c r="Q171" i="1"/>
  <c r="P171" i="1"/>
  <c r="O171" i="1"/>
  <c r="N171" i="1"/>
  <c r="M171" i="1"/>
  <c r="L171" i="1"/>
  <c r="K171" i="1"/>
  <c r="M300" i="1"/>
  <c r="L300" i="1"/>
  <c r="Q300" i="1"/>
  <c r="P300" i="1"/>
  <c r="O300" i="1"/>
  <c r="N300" i="1"/>
  <c r="K300" i="1"/>
  <c r="Q154" i="1"/>
  <c r="P154" i="1"/>
  <c r="O154" i="1"/>
  <c r="N154" i="1"/>
  <c r="M154" i="1"/>
  <c r="L154" i="1"/>
  <c r="K154" i="1"/>
  <c r="O225" i="1"/>
  <c r="N225" i="1"/>
  <c r="M225" i="1"/>
  <c r="L225" i="1"/>
  <c r="Q225" i="1"/>
  <c r="P225" i="1"/>
  <c r="K225" i="1"/>
  <c r="M152" i="1"/>
  <c r="L152" i="1"/>
  <c r="Q152" i="1"/>
  <c r="P152" i="1"/>
  <c r="O152" i="1"/>
  <c r="N152" i="1"/>
  <c r="K152" i="1"/>
  <c r="Q227" i="1"/>
  <c r="P227" i="1"/>
  <c r="O227" i="1"/>
  <c r="N227" i="1"/>
  <c r="M227" i="1"/>
  <c r="L227" i="1"/>
  <c r="K227" i="1"/>
  <c r="O87" i="1"/>
  <c r="N87" i="1"/>
  <c r="M87" i="1"/>
  <c r="L87" i="1"/>
  <c r="Q87" i="1"/>
  <c r="K87" i="1"/>
  <c r="P87" i="1"/>
  <c r="M70" i="1"/>
  <c r="L70" i="1"/>
  <c r="Q70" i="1"/>
  <c r="P70" i="1"/>
  <c r="O70" i="1"/>
  <c r="N70" i="1"/>
  <c r="K70" i="1"/>
  <c r="M248" i="1"/>
  <c r="L248" i="1"/>
  <c r="Q248" i="1"/>
  <c r="P248" i="1"/>
  <c r="O248" i="1"/>
  <c r="K248" i="1"/>
  <c r="N248" i="1"/>
  <c r="M118" i="1"/>
  <c r="L118" i="1"/>
  <c r="Q118" i="1"/>
  <c r="P118" i="1"/>
  <c r="O118" i="1"/>
  <c r="N118" i="1"/>
  <c r="K118" i="1"/>
  <c r="Q295" i="1"/>
  <c r="P295" i="1"/>
  <c r="O295" i="1"/>
  <c r="N295" i="1"/>
  <c r="M295" i="1"/>
  <c r="L295" i="1"/>
  <c r="K295" i="1"/>
  <c r="Q291" i="1"/>
  <c r="P291" i="1"/>
  <c r="O291" i="1"/>
  <c r="N291" i="1"/>
  <c r="M291" i="1"/>
  <c r="L291" i="1"/>
  <c r="K291" i="1"/>
  <c r="Q101" i="1"/>
  <c r="P101" i="1"/>
  <c r="O101" i="1"/>
  <c r="N101" i="1"/>
  <c r="M101" i="1"/>
  <c r="K101" i="1"/>
  <c r="L101" i="1"/>
  <c r="Q88" i="1"/>
  <c r="P88" i="1"/>
  <c r="O88" i="1"/>
  <c r="N88" i="1"/>
  <c r="M88" i="1"/>
  <c r="L88" i="1"/>
  <c r="K88" i="1"/>
  <c r="Q187" i="1"/>
  <c r="P187" i="1"/>
  <c r="O187" i="1"/>
  <c r="N187" i="1"/>
  <c r="M187" i="1"/>
  <c r="L187" i="1"/>
  <c r="K187" i="1"/>
  <c r="O67" i="1"/>
  <c r="N67" i="1"/>
  <c r="M67" i="1"/>
  <c r="L67" i="1"/>
  <c r="Q67" i="1"/>
  <c r="P67" i="1"/>
  <c r="K67" i="1"/>
  <c r="Q117" i="1"/>
  <c r="P117" i="1"/>
  <c r="O117" i="1"/>
  <c r="N117" i="1"/>
  <c r="M117" i="1"/>
  <c r="L117" i="1"/>
  <c r="K117" i="1"/>
  <c r="Q235" i="1"/>
  <c r="P235" i="1"/>
  <c r="O235" i="1"/>
  <c r="N235" i="1"/>
  <c r="M235" i="1"/>
  <c r="L235" i="1"/>
  <c r="K235" i="1"/>
  <c r="Q283" i="1"/>
  <c r="P283" i="1"/>
  <c r="O283" i="1"/>
  <c r="N283" i="1"/>
  <c r="M283" i="1"/>
  <c r="L283" i="1"/>
  <c r="K283" i="1"/>
  <c r="Q146" i="1"/>
  <c r="P146" i="1"/>
  <c r="O146" i="1"/>
  <c r="N146" i="1"/>
  <c r="M146" i="1"/>
  <c r="L146" i="1"/>
  <c r="K146" i="1"/>
  <c r="Q250" i="1"/>
  <c r="P250" i="1"/>
  <c r="O250" i="1"/>
  <c r="N250" i="1"/>
  <c r="M250" i="1"/>
  <c r="L250" i="1"/>
  <c r="K250" i="1"/>
  <c r="Q116" i="1"/>
  <c r="P116" i="1"/>
  <c r="O116" i="1"/>
  <c r="N116" i="1"/>
  <c r="M116" i="1"/>
  <c r="L116" i="1"/>
  <c r="K116" i="1"/>
  <c r="Q162" i="1"/>
  <c r="P162" i="1"/>
  <c r="O162" i="1"/>
  <c r="N162" i="1"/>
  <c r="M162" i="1"/>
  <c r="L162" i="1"/>
  <c r="K162" i="1"/>
  <c r="M292" i="1"/>
  <c r="L292" i="1"/>
  <c r="Q292" i="1"/>
  <c r="P292" i="1"/>
  <c r="O292" i="1"/>
  <c r="N292" i="1"/>
  <c r="K292" i="1"/>
  <c r="M144" i="1"/>
  <c r="L144" i="1"/>
  <c r="Q144" i="1"/>
  <c r="P144" i="1"/>
  <c r="O144" i="1"/>
  <c r="N144" i="1"/>
  <c r="K144" i="1"/>
  <c r="Q89" i="1"/>
  <c r="P89" i="1"/>
  <c r="O89" i="1"/>
  <c r="N89" i="1"/>
  <c r="M89" i="1"/>
  <c r="K89" i="1"/>
  <c r="L89" i="1"/>
  <c r="O229" i="1"/>
  <c r="N229" i="1"/>
  <c r="M229" i="1"/>
  <c r="L229" i="1"/>
  <c r="Q229" i="1"/>
  <c r="P229" i="1"/>
  <c r="K229" i="1"/>
  <c r="Q68" i="1"/>
  <c r="P68" i="1"/>
  <c r="O68" i="1"/>
  <c r="N68" i="1"/>
  <c r="M68" i="1"/>
  <c r="L68" i="1"/>
  <c r="K68" i="1"/>
  <c r="O91" i="1"/>
  <c r="N91" i="1"/>
  <c r="M91" i="1"/>
  <c r="L91" i="1"/>
  <c r="Q91" i="1"/>
  <c r="P91" i="1"/>
  <c r="K91" i="1"/>
  <c r="Q163" i="1"/>
  <c r="P163" i="1"/>
  <c r="O163" i="1"/>
  <c r="N163" i="1"/>
  <c r="M163" i="1"/>
  <c r="L163" i="1"/>
  <c r="K163" i="1"/>
  <c r="I180" i="1"/>
  <c r="I47" i="1"/>
  <c r="I250" i="1"/>
  <c r="I122" i="1"/>
  <c r="I117" i="1"/>
  <c r="G164" i="1"/>
  <c r="AF164" i="1" s="1"/>
  <c r="I163" i="1"/>
  <c r="I300" i="1"/>
  <c r="I252" i="1"/>
  <c r="I145" i="1"/>
  <c r="I45" i="1"/>
  <c r="I232" i="1"/>
  <c r="I194" i="1"/>
  <c r="I235" i="1"/>
  <c r="I254" i="1"/>
  <c r="I146" i="1"/>
  <c r="I105" i="1"/>
  <c r="I94" i="1"/>
  <c r="I225" i="1"/>
  <c r="I236" i="1"/>
  <c r="G156" i="1"/>
  <c r="AF156" i="1" s="1"/>
  <c r="I155" i="1"/>
  <c r="I267" i="1"/>
  <c r="G148" i="1"/>
  <c r="AF148" i="1" s="1"/>
  <c r="I147" i="1"/>
  <c r="I319" i="1"/>
  <c r="I185" i="1"/>
  <c r="I231" i="1"/>
  <c r="I189" i="1"/>
  <c r="I154" i="1"/>
  <c r="I181" i="1"/>
  <c r="I150" i="1"/>
  <c r="I242" i="1"/>
  <c r="G167" i="1"/>
  <c r="AF167" i="1" s="1"/>
  <c r="I166" i="1"/>
  <c r="G169" i="1"/>
  <c r="AF169" i="1" s="1"/>
  <c r="I168" i="1"/>
  <c r="I128" i="1"/>
  <c r="I320" i="1"/>
  <c r="I178" i="1"/>
  <c r="I221" i="1"/>
  <c r="I192" i="1"/>
  <c r="I118" i="1"/>
  <c r="I141" i="1"/>
  <c r="I83" i="1"/>
  <c r="I307" i="1"/>
  <c r="I246" i="1"/>
  <c r="I151" i="1"/>
  <c r="I244" i="1"/>
  <c r="I176" i="1"/>
  <c r="I302" i="1"/>
  <c r="I129" i="1"/>
  <c r="I321" i="1"/>
  <c r="I97" i="1"/>
  <c r="I179" i="1"/>
  <c r="I171" i="1"/>
  <c r="I133" i="1"/>
  <c r="I314" i="1"/>
  <c r="G127" i="1"/>
  <c r="AF127" i="1" s="1"/>
  <c r="I123" i="1"/>
  <c r="I152" i="1"/>
  <c r="G285" i="1"/>
  <c r="AF285" i="1" s="1"/>
  <c r="I284" i="1"/>
  <c r="I198" i="1"/>
  <c r="I227" i="1"/>
  <c r="I130" i="1"/>
  <c r="I87" i="1"/>
  <c r="I197" i="1"/>
  <c r="I70" i="1"/>
  <c r="I248" i="1"/>
  <c r="G140" i="1"/>
  <c r="AF140" i="1" s="1"/>
  <c r="I137" i="1"/>
  <c r="G287" i="1"/>
  <c r="AF287" i="1" s="1"/>
  <c r="I286" i="1"/>
  <c r="I291" i="1"/>
  <c r="G102" i="1"/>
  <c r="AF102" i="1" s="1"/>
  <c r="I101" i="1"/>
  <c r="I134" i="1"/>
  <c r="I88" i="1"/>
  <c r="I187" i="1"/>
  <c r="I67" i="1"/>
  <c r="I202" i="1"/>
  <c r="I283" i="1"/>
  <c r="I295" i="1"/>
  <c r="I116" i="1"/>
  <c r="I162" i="1"/>
  <c r="G160" i="1"/>
  <c r="AF160" i="1" s="1"/>
  <c r="I159" i="1"/>
  <c r="I292" i="1"/>
  <c r="I144" i="1"/>
  <c r="G136" i="1"/>
  <c r="AF136" i="1" s="1"/>
  <c r="I135" i="1"/>
  <c r="I89" i="1"/>
  <c r="I229" i="1"/>
  <c r="I68" i="1"/>
  <c r="I91" i="1"/>
  <c r="AO4" i="2" l="1"/>
  <c r="AE123" i="1"/>
  <c r="AF123" i="1" s="1"/>
  <c r="AF5" i="1"/>
  <c r="R202" i="1"/>
  <c r="R123" i="1"/>
  <c r="R321" i="1"/>
  <c r="R128" i="1"/>
  <c r="R267" i="1"/>
  <c r="R135" i="1"/>
  <c r="R163" i="1"/>
  <c r="R68" i="1"/>
  <c r="R314" i="1"/>
  <c r="R83" i="1"/>
  <c r="R187" i="1"/>
  <c r="R70" i="1"/>
  <c r="R176" i="1"/>
  <c r="R221" i="1"/>
  <c r="R189" i="1"/>
  <c r="R231" i="1"/>
  <c r="R286" i="1"/>
  <c r="R302" i="1"/>
  <c r="R181" i="1"/>
  <c r="R122" i="1"/>
  <c r="R194" i="1"/>
  <c r="R284" i="1"/>
  <c r="R320" i="1"/>
  <c r="R141" i="1"/>
  <c r="R319" i="1"/>
  <c r="R171" i="1"/>
  <c r="R192" i="1"/>
  <c r="R180" i="1"/>
  <c r="R130" i="1"/>
  <c r="R198" i="1"/>
  <c r="R179" i="1"/>
  <c r="R307" i="1"/>
  <c r="R134" i="1"/>
  <c r="R232" i="1"/>
  <c r="R137" i="1"/>
  <c r="R105" i="1"/>
  <c r="R197" i="1"/>
  <c r="R129" i="1"/>
  <c r="M140" i="1"/>
  <c r="L140" i="1"/>
  <c r="Q140" i="1"/>
  <c r="P140" i="1"/>
  <c r="O140" i="1"/>
  <c r="N140" i="1"/>
  <c r="K140" i="1"/>
  <c r="O285" i="1"/>
  <c r="N285" i="1"/>
  <c r="M285" i="1"/>
  <c r="L285" i="1"/>
  <c r="Q285" i="1"/>
  <c r="P285" i="1"/>
  <c r="K285" i="1"/>
  <c r="M164" i="1"/>
  <c r="L164" i="1"/>
  <c r="Q164" i="1"/>
  <c r="P164" i="1"/>
  <c r="O164" i="1"/>
  <c r="N164" i="1"/>
  <c r="K164" i="1"/>
  <c r="R91" i="1"/>
  <c r="R116" i="1"/>
  <c r="R117" i="1"/>
  <c r="R248" i="1"/>
  <c r="R97" i="1"/>
  <c r="M156" i="1"/>
  <c r="L156" i="1"/>
  <c r="Q156" i="1"/>
  <c r="P156" i="1"/>
  <c r="O156" i="1"/>
  <c r="N156" i="1"/>
  <c r="K156" i="1"/>
  <c r="R292" i="1"/>
  <c r="R118" i="1"/>
  <c r="R87" i="1"/>
  <c r="R145" i="1"/>
  <c r="R45" i="1"/>
  <c r="Q125" i="1"/>
  <c r="P125" i="1"/>
  <c r="O125" i="1"/>
  <c r="N125" i="1"/>
  <c r="M125" i="1"/>
  <c r="K125" i="1"/>
  <c r="L125" i="1"/>
  <c r="O169" i="1"/>
  <c r="N169" i="1"/>
  <c r="M169" i="1"/>
  <c r="L169" i="1"/>
  <c r="Q169" i="1"/>
  <c r="P169" i="1"/>
  <c r="K169" i="1"/>
  <c r="R144" i="1"/>
  <c r="R235" i="1"/>
  <c r="R67" i="1"/>
  <c r="R154" i="1"/>
  <c r="R300" i="1"/>
  <c r="R252" i="1"/>
  <c r="R254" i="1"/>
  <c r="R236" i="1"/>
  <c r="M160" i="1"/>
  <c r="L160" i="1"/>
  <c r="Q160" i="1"/>
  <c r="P160" i="1"/>
  <c r="O160" i="1"/>
  <c r="N160" i="1"/>
  <c r="K160" i="1"/>
  <c r="M126" i="1"/>
  <c r="L126" i="1"/>
  <c r="Q126" i="1"/>
  <c r="P126" i="1"/>
  <c r="O126" i="1"/>
  <c r="K126" i="1"/>
  <c r="N126" i="1"/>
  <c r="M102" i="1"/>
  <c r="L102" i="1"/>
  <c r="Q102" i="1"/>
  <c r="P102" i="1"/>
  <c r="O102" i="1"/>
  <c r="K102" i="1"/>
  <c r="N102" i="1"/>
  <c r="Q124" i="1"/>
  <c r="P124" i="1"/>
  <c r="O124" i="1"/>
  <c r="N124" i="1"/>
  <c r="M124" i="1"/>
  <c r="L124" i="1"/>
  <c r="K124" i="1"/>
  <c r="Q136" i="1"/>
  <c r="P136" i="1"/>
  <c r="O136" i="1"/>
  <c r="N136" i="1"/>
  <c r="M136" i="1"/>
  <c r="L136" i="1"/>
  <c r="K136" i="1"/>
  <c r="O127" i="1"/>
  <c r="N127" i="1"/>
  <c r="M127" i="1"/>
  <c r="L127" i="1"/>
  <c r="Q127" i="1"/>
  <c r="K127" i="1"/>
  <c r="P127" i="1"/>
  <c r="R229" i="1"/>
  <c r="R89" i="1"/>
  <c r="R146" i="1"/>
  <c r="R283" i="1"/>
  <c r="R295" i="1"/>
  <c r="R225" i="1"/>
  <c r="R246" i="1"/>
  <c r="R94" i="1"/>
  <c r="R150" i="1"/>
  <c r="R155" i="1"/>
  <c r="R250" i="1"/>
  <c r="R291" i="1"/>
  <c r="R152" i="1"/>
  <c r="R242" i="1"/>
  <c r="R133" i="1"/>
  <c r="Q139" i="1"/>
  <c r="P139" i="1"/>
  <c r="O139" i="1"/>
  <c r="N139" i="1"/>
  <c r="M139" i="1"/>
  <c r="L139" i="1"/>
  <c r="K139" i="1"/>
  <c r="Q167" i="1"/>
  <c r="P167" i="1"/>
  <c r="O167" i="1"/>
  <c r="N167" i="1"/>
  <c r="M167" i="1"/>
  <c r="L167" i="1"/>
  <c r="K167" i="1"/>
  <c r="Q138" i="1"/>
  <c r="P138" i="1"/>
  <c r="O138" i="1"/>
  <c r="N138" i="1"/>
  <c r="M138" i="1"/>
  <c r="L138" i="1"/>
  <c r="K138" i="1"/>
  <c r="Q287" i="1"/>
  <c r="P287" i="1"/>
  <c r="O287" i="1"/>
  <c r="N287" i="1"/>
  <c r="M287" i="1"/>
  <c r="L287" i="1"/>
  <c r="K287" i="1"/>
  <c r="R88" i="1"/>
  <c r="R101" i="1"/>
  <c r="R151" i="1"/>
  <c r="R166" i="1"/>
  <c r="R185" i="1"/>
  <c r="R147" i="1"/>
  <c r="M148" i="1"/>
  <c r="L148" i="1"/>
  <c r="Q148" i="1"/>
  <c r="P148" i="1"/>
  <c r="O148" i="1"/>
  <c r="N148" i="1"/>
  <c r="K148" i="1"/>
  <c r="R162" i="1"/>
  <c r="R227" i="1"/>
  <c r="R244" i="1"/>
  <c r="R178" i="1"/>
  <c r="I138" i="1"/>
  <c r="I139" i="1"/>
  <c r="I124" i="1"/>
  <c r="I126" i="1"/>
  <c r="I125" i="1"/>
  <c r="I136" i="1"/>
  <c r="I140" i="1"/>
  <c r="I285" i="1"/>
  <c r="I169" i="1"/>
  <c r="I156" i="1"/>
  <c r="I102" i="1"/>
  <c r="I167" i="1"/>
  <c r="I127" i="1"/>
  <c r="I148" i="1"/>
  <c r="I164" i="1"/>
  <c r="I160" i="1"/>
  <c r="G288" i="1"/>
  <c r="AF288" i="1" s="1"/>
  <c r="I287" i="1"/>
  <c r="AE4" i="1" l="1"/>
  <c r="AF4" i="1"/>
  <c r="R287" i="1"/>
  <c r="R102" i="1"/>
  <c r="R156" i="1"/>
  <c r="R285" i="1"/>
  <c r="R140" i="1"/>
  <c r="R148" i="1"/>
  <c r="R127" i="1"/>
  <c r="R124" i="1"/>
  <c r="R136" i="1"/>
  <c r="R169" i="1"/>
  <c r="R125" i="1"/>
  <c r="R164" i="1"/>
  <c r="R139" i="1"/>
  <c r="M288" i="1"/>
  <c r="L288" i="1"/>
  <c r="Q288" i="1"/>
  <c r="P288" i="1"/>
  <c r="O288" i="1"/>
  <c r="N288" i="1"/>
  <c r="K288" i="1"/>
  <c r="R138" i="1"/>
  <c r="R167" i="1"/>
  <c r="R160" i="1"/>
  <c r="R126" i="1"/>
  <c r="I288" i="1"/>
  <c r="R288" i="1" l="1"/>
  <c r="I4" i="1"/>
  <c r="T4" i="1" s="1"/>
  <c r="T3" i="1" s="1"/>
  <c r="P4" i="1"/>
  <c r="O4" i="1"/>
  <c r="N4" i="1"/>
  <c r="M4" i="1"/>
  <c r="L4" i="1"/>
  <c r="K4" i="1"/>
  <c r="AB5" i="1" l="1"/>
  <c r="AA5" i="1"/>
  <c r="Z5" i="1"/>
  <c r="W5" i="1"/>
  <c r="Y5" i="1"/>
  <c r="X5" i="1"/>
  <c r="AB6" i="1"/>
  <c r="U5" i="1" l="1"/>
  <c r="V6" i="1"/>
  <c r="X6" i="1"/>
  <c r="V5" i="1"/>
  <c r="Z6" i="1"/>
  <c r="Y6" i="1"/>
  <c r="W6" i="1"/>
  <c r="AA6" i="1"/>
  <c r="AB7" i="1"/>
  <c r="AC5" i="1" l="1"/>
  <c r="AD5" i="1" s="1"/>
  <c r="V7" i="1"/>
  <c r="AA7" i="1"/>
  <c r="U6" i="1"/>
  <c r="Y7" i="1"/>
  <c r="W7" i="1"/>
  <c r="Z7" i="1"/>
  <c r="Y8" i="1"/>
  <c r="X7" i="1"/>
  <c r="AD6" i="1" l="1"/>
  <c r="AC6" i="1"/>
  <c r="Z8" i="1"/>
  <c r="W8" i="1"/>
  <c r="AA8" i="1"/>
  <c r="AB9" i="1"/>
  <c r="U7" i="1"/>
  <c r="AB8" i="1"/>
  <c r="X8" i="1"/>
  <c r="AD7" i="1" l="1"/>
  <c r="AC7" i="1"/>
  <c r="X9" i="1"/>
  <c r="Y9" i="1"/>
  <c r="AA9" i="1"/>
  <c r="Z9" i="1"/>
  <c r="V9" i="1"/>
  <c r="W9" i="1"/>
  <c r="V8" i="1"/>
  <c r="AD8" i="1" s="1"/>
  <c r="M10" i="1" l="1"/>
  <c r="X10" i="1" s="1"/>
  <c r="L10" i="1"/>
  <c r="W10" i="1" s="1"/>
  <c r="Q10" i="1"/>
  <c r="AB10" i="1" s="1"/>
  <c r="K10" i="1"/>
  <c r="N10" i="1"/>
  <c r="Y10" i="1" s="1"/>
  <c r="P10" i="1"/>
  <c r="AA10" i="1" s="1"/>
  <c r="O10" i="1"/>
  <c r="Z10" i="1" s="1"/>
  <c r="Y11" i="1"/>
  <c r="U9" i="1"/>
  <c r="AD9" i="1" l="1"/>
  <c r="AC9" i="1"/>
  <c r="R10" i="1"/>
  <c r="U10" i="1" s="1"/>
  <c r="AC10" i="1" s="1"/>
  <c r="AA11" i="1"/>
  <c r="AB12" i="1"/>
  <c r="V10" i="1"/>
  <c r="W11" i="1"/>
  <c r="X11" i="1"/>
  <c r="AB11" i="1"/>
  <c r="V11" i="1"/>
  <c r="Z11" i="1"/>
  <c r="Z12" i="1" l="1"/>
  <c r="AD10" i="1"/>
  <c r="Y13" i="1"/>
  <c r="W12" i="1"/>
  <c r="V12" i="1"/>
  <c r="X12" i="1"/>
  <c r="AA12" i="1"/>
  <c r="AD11" i="1"/>
  <c r="Y12" i="1"/>
  <c r="AB14" i="1" l="1"/>
  <c r="U12" i="1"/>
  <c r="AA13" i="1"/>
  <c r="Z13" i="1"/>
  <c r="W13" i="1"/>
  <c r="AB13" i="1"/>
  <c r="X13" i="1"/>
  <c r="AD12" i="1" l="1"/>
  <c r="AC12" i="1"/>
  <c r="X14" i="1"/>
  <c r="Y14" i="1"/>
  <c r="AA14" i="1"/>
  <c r="W14" i="1"/>
  <c r="Z14" i="1"/>
  <c r="AB16" i="1"/>
  <c r="V14" i="1"/>
  <c r="V13" i="1"/>
  <c r="AD13" i="1" s="1"/>
  <c r="Z16" i="1" l="1"/>
  <c r="AA16" i="1"/>
  <c r="W16" i="1"/>
  <c r="V16" i="1"/>
  <c r="U14" i="1"/>
  <c r="X16" i="1"/>
  <c r="Y16" i="1"/>
  <c r="AD14" i="1" l="1"/>
  <c r="AC14" i="1"/>
  <c r="O18" i="1"/>
  <c r="Z18" i="1" s="1"/>
  <c r="N18" i="1"/>
  <c r="Y18" i="1" s="1"/>
  <c r="M18" i="1"/>
  <c r="X18" i="1" s="1"/>
  <c r="Q18" i="1"/>
  <c r="AB18" i="1" s="1"/>
  <c r="P18" i="1"/>
  <c r="AA18" i="1" s="1"/>
  <c r="L18" i="1"/>
  <c r="K18" i="1"/>
  <c r="V18" i="1" s="1"/>
  <c r="AB19" i="1"/>
  <c r="U16" i="1"/>
  <c r="AD16" i="1" l="1"/>
  <c r="AC16" i="1"/>
  <c r="R18" i="1"/>
  <c r="U18" i="1" s="1"/>
  <c r="AC18" i="1" s="1"/>
  <c r="W18" i="1"/>
  <c r="Y19" i="1"/>
  <c r="Z19" i="1"/>
  <c r="AA19" i="1"/>
  <c r="X19" i="1"/>
  <c r="W19" i="1"/>
  <c r="AB20" i="1"/>
  <c r="V19" i="1"/>
  <c r="AD18" i="1" l="1"/>
  <c r="W20" i="1"/>
  <c r="X20" i="1"/>
  <c r="Z20" i="1"/>
  <c r="U19" i="1"/>
  <c r="V20" i="1"/>
  <c r="AA20" i="1"/>
  <c r="Y20" i="1"/>
  <c r="AD19" i="1" l="1"/>
  <c r="AC19" i="1"/>
  <c r="M21" i="1"/>
  <c r="X21" i="1" s="1"/>
  <c r="L21" i="1"/>
  <c r="W21" i="1" s="1"/>
  <c r="Q21" i="1"/>
  <c r="AB21" i="1" s="1"/>
  <c r="P21" i="1"/>
  <c r="AA21" i="1" s="1"/>
  <c r="O21" i="1"/>
  <c r="Z21" i="1" s="1"/>
  <c r="K21" i="1"/>
  <c r="N21" i="1"/>
  <c r="Y21" i="1" s="1"/>
  <c r="U20" i="1"/>
  <c r="AC20" i="1" s="1"/>
  <c r="R21" i="1" l="1"/>
  <c r="U21" i="1" s="1"/>
  <c r="AC21" i="1" s="1"/>
  <c r="AD20" i="1"/>
  <c r="O22" i="1"/>
  <c r="Z22" i="1" s="1"/>
  <c r="N22" i="1"/>
  <c r="Y22" i="1" s="1"/>
  <c r="M22" i="1"/>
  <c r="X22" i="1" s="1"/>
  <c r="Q22" i="1"/>
  <c r="AB22" i="1" s="1"/>
  <c r="K22" i="1"/>
  <c r="V22" i="1" s="1"/>
  <c r="P22" i="1"/>
  <c r="AA22" i="1" s="1"/>
  <c r="L22" i="1"/>
  <c r="V21" i="1"/>
  <c r="J23" i="1"/>
  <c r="R22" i="1" l="1"/>
  <c r="U22" i="1" s="1"/>
  <c r="AD21" i="1"/>
  <c r="Q23" i="1"/>
  <c r="AB23" i="1" s="1"/>
  <c r="P23" i="1"/>
  <c r="AA23" i="1" s="1"/>
  <c r="O23" i="1"/>
  <c r="Z23" i="1" s="1"/>
  <c r="N23" i="1"/>
  <c r="Y23" i="1" s="1"/>
  <c r="M23" i="1"/>
  <c r="X23" i="1" s="1"/>
  <c r="L23" i="1"/>
  <c r="W23" i="1" s="1"/>
  <c r="K23" i="1"/>
  <c r="W22" i="1"/>
  <c r="AB24" i="1"/>
  <c r="AD22" i="1" l="1"/>
  <c r="AC22" i="1"/>
  <c r="R23" i="1"/>
  <c r="U23" i="1" s="1"/>
  <c r="V23" i="1"/>
  <c r="AB25" i="1"/>
  <c r="W24" i="1"/>
  <c r="V24" i="1"/>
  <c r="X24" i="1"/>
  <c r="Y24" i="1"/>
  <c r="Z24" i="1"/>
  <c r="AA24" i="1"/>
  <c r="AD23" i="1" l="1"/>
  <c r="AC23" i="1"/>
  <c r="Z25" i="1"/>
  <c r="Y25" i="1"/>
  <c r="W25" i="1"/>
  <c r="X25" i="1"/>
  <c r="AB26" i="1"/>
  <c r="AA25" i="1"/>
  <c r="U24" i="1"/>
  <c r="AD24" i="1" l="1"/>
  <c r="AC24" i="1"/>
  <c r="U25" i="1"/>
  <c r="AC25" i="1" s="1"/>
  <c r="Y26" i="1"/>
  <c r="AA26" i="1"/>
  <c r="AB28" i="1"/>
  <c r="X26" i="1"/>
  <c r="Z26" i="1"/>
  <c r="V25" i="1"/>
  <c r="W26" i="1"/>
  <c r="AB27" i="1"/>
  <c r="W27" i="1" l="1"/>
  <c r="V27" i="1"/>
  <c r="Y28" i="1"/>
  <c r="AA28" i="1"/>
  <c r="Z28" i="1"/>
  <c r="V28" i="1"/>
  <c r="X27" i="1"/>
  <c r="AD25" i="1"/>
  <c r="AB29" i="1"/>
  <c r="W28" i="1"/>
  <c r="X28" i="1"/>
  <c r="U26" i="1"/>
  <c r="AC26" i="1" s="1"/>
  <c r="V26" i="1"/>
  <c r="Y27" i="1"/>
  <c r="AA27" i="1"/>
  <c r="Z27" i="1"/>
  <c r="AB30" i="1" l="1"/>
  <c r="AD26" i="1"/>
  <c r="Y29" i="1"/>
  <c r="Z29" i="1"/>
  <c r="W29" i="1"/>
  <c r="U28" i="1"/>
  <c r="X29" i="1"/>
  <c r="AA29" i="1"/>
  <c r="U27" i="1"/>
  <c r="AD28" i="1" l="1"/>
  <c r="AC28" i="1"/>
  <c r="AD27" i="1"/>
  <c r="AC27" i="1"/>
  <c r="V30" i="1"/>
  <c r="Y30" i="1"/>
  <c r="Z30" i="1"/>
  <c r="AB31" i="1"/>
  <c r="W30" i="1"/>
  <c r="X30" i="1"/>
  <c r="AA30" i="1"/>
  <c r="U29" i="1"/>
  <c r="AC29" i="1" s="1"/>
  <c r="V29" i="1"/>
  <c r="AD29" i="1" l="1"/>
  <c r="Y31" i="1"/>
  <c r="X31" i="1"/>
  <c r="V31" i="1"/>
  <c r="J32" i="1"/>
  <c r="Z31" i="1"/>
  <c r="W31" i="1"/>
  <c r="AA31" i="1"/>
  <c r="U30" i="1"/>
  <c r="AD30" i="1" l="1"/>
  <c r="AC30" i="1"/>
  <c r="Q32" i="1"/>
  <c r="AB32" i="1" s="1"/>
  <c r="P32" i="1"/>
  <c r="AA32" i="1" s="1"/>
  <c r="O32" i="1"/>
  <c r="Z32" i="1" s="1"/>
  <c r="N32" i="1"/>
  <c r="Y32" i="1" s="1"/>
  <c r="M32" i="1"/>
  <c r="X32" i="1" s="1"/>
  <c r="K32" i="1"/>
  <c r="L32" i="1"/>
  <c r="W32" i="1" s="1"/>
  <c r="J33" i="1"/>
  <c r="U31" i="1"/>
  <c r="AC31" i="1" s="1"/>
  <c r="R32" i="1" l="1"/>
  <c r="U32" i="1" s="1"/>
  <c r="AD31" i="1"/>
  <c r="V32" i="1"/>
  <c r="M33" i="1"/>
  <c r="X33" i="1" s="1"/>
  <c r="L33" i="1"/>
  <c r="W33" i="1" s="1"/>
  <c r="Q33" i="1"/>
  <c r="AB33" i="1" s="1"/>
  <c r="P33" i="1"/>
  <c r="AA33" i="1" s="1"/>
  <c r="O33" i="1"/>
  <c r="Z33" i="1" s="1"/>
  <c r="N33" i="1"/>
  <c r="Y33" i="1" s="1"/>
  <c r="K33" i="1"/>
  <c r="V33" i="1" s="1"/>
  <c r="J34" i="1"/>
  <c r="AD32" i="1" l="1"/>
  <c r="AC32" i="1"/>
  <c r="O34" i="1"/>
  <c r="Z34" i="1" s="1"/>
  <c r="N34" i="1"/>
  <c r="Y34" i="1" s="1"/>
  <c r="M34" i="1"/>
  <c r="X34" i="1" s="1"/>
  <c r="L34" i="1"/>
  <c r="W34" i="1" s="1"/>
  <c r="Q34" i="1"/>
  <c r="AB34" i="1" s="1"/>
  <c r="P34" i="1"/>
  <c r="AA34" i="1" s="1"/>
  <c r="K34" i="1"/>
  <c r="V34" i="1" s="1"/>
  <c r="R33" i="1"/>
  <c r="U33" i="1" s="1"/>
  <c r="AB35" i="1"/>
  <c r="X35" i="1"/>
  <c r="W35" i="1"/>
  <c r="AD33" i="1" l="1"/>
  <c r="AC33" i="1"/>
  <c r="R34" i="1"/>
  <c r="U34" i="1" s="1"/>
  <c r="V35" i="1"/>
  <c r="Z35" i="1"/>
  <c r="AA35" i="1"/>
  <c r="Y35" i="1"/>
  <c r="W36" i="1"/>
  <c r="Y36" i="1"/>
  <c r="AB36" i="1"/>
  <c r="Z36" i="1"/>
  <c r="AA36" i="1"/>
  <c r="X36" i="1"/>
  <c r="AD34" i="1" l="1"/>
  <c r="AC34" i="1"/>
  <c r="U35" i="1"/>
  <c r="W37" i="1"/>
  <c r="Y37" i="1"/>
  <c r="Z37" i="1"/>
  <c r="AB37" i="1"/>
  <c r="AA37" i="1"/>
  <c r="X37" i="1"/>
  <c r="V36" i="1"/>
  <c r="U36" i="1"/>
  <c r="AC36" i="1" s="1"/>
  <c r="AD35" i="1" l="1"/>
  <c r="AC35" i="1"/>
  <c r="AD36" i="1"/>
  <c r="W38" i="1"/>
  <c r="Z38" i="1"/>
  <c r="AA38" i="1"/>
  <c r="X38" i="1"/>
  <c r="AB38" i="1"/>
  <c r="Y38" i="1"/>
  <c r="V37" i="1"/>
  <c r="U37" i="1"/>
  <c r="AC37" i="1" s="1"/>
  <c r="AD37" i="1" l="1"/>
  <c r="U38" i="1"/>
  <c r="AC38" i="1" s="1"/>
  <c r="V38" i="1"/>
  <c r="X39" i="1"/>
  <c r="W39" i="1"/>
  <c r="AB39" i="1"/>
  <c r="AA39" i="1"/>
  <c r="J40" i="1"/>
  <c r="Z39" i="1"/>
  <c r="Y39" i="1"/>
  <c r="Q40" i="1" l="1"/>
  <c r="P40" i="1"/>
  <c r="AA40" i="1" s="1"/>
  <c r="O40" i="1"/>
  <c r="Z40" i="1" s="1"/>
  <c r="N40" i="1"/>
  <c r="Y40" i="1" s="1"/>
  <c r="M40" i="1"/>
  <c r="X40" i="1" s="1"/>
  <c r="K40" i="1"/>
  <c r="L40" i="1"/>
  <c r="W40" i="1" s="1"/>
  <c r="AD38" i="1"/>
  <c r="AB40" i="1"/>
  <c r="J41" i="1"/>
  <c r="V39" i="1"/>
  <c r="U39" i="1"/>
  <c r="AC39" i="1" s="1"/>
  <c r="R40" i="1" l="1"/>
  <c r="M41" i="1"/>
  <c r="X41" i="1" s="1"/>
  <c r="L41" i="1"/>
  <c r="W41" i="1" s="1"/>
  <c r="Q41" i="1"/>
  <c r="AB41" i="1" s="1"/>
  <c r="P41" i="1"/>
  <c r="AA41" i="1" s="1"/>
  <c r="O41" i="1"/>
  <c r="Z41" i="1" s="1"/>
  <c r="N41" i="1"/>
  <c r="Y41" i="1" s="1"/>
  <c r="K41" i="1"/>
  <c r="R41" i="1" s="1"/>
  <c r="AD39" i="1"/>
  <c r="J42" i="1"/>
  <c r="U40" i="1"/>
  <c r="AC40" i="1" s="1"/>
  <c r="V40" i="1"/>
  <c r="O42" i="1" l="1"/>
  <c r="N42" i="1"/>
  <c r="M42" i="1"/>
  <c r="X42" i="1" s="1"/>
  <c r="L42" i="1"/>
  <c r="W42" i="1" s="1"/>
  <c r="Q42" i="1"/>
  <c r="AB42" i="1" s="1"/>
  <c r="P42" i="1"/>
  <c r="AA42" i="1" s="1"/>
  <c r="K42" i="1"/>
  <c r="AD40" i="1"/>
  <c r="Z42" i="1"/>
  <c r="J43" i="1"/>
  <c r="Y42" i="1"/>
  <c r="U41" i="1"/>
  <c r="AC41" i="1" s="1"/>
  <c r="V41" i="1"/>
  <c r="Q43" i="1" l="1"/>
  <c r="P43" i="1"/>
  <c r="O43" i="1"/>
  <c r="Z43" i="1" s="1"/>
  <c r="N43" i="1"/>
  <c r="Y43" i="1" s="1"/>
  <c r="M43" i="1"/>
  <c r="X43" i="1" s="1"/>
  <c r="L43" i="1"/>
  <c r="W43" i="1" s="1"/>
  <c r="K43" i="1"/>
  <c r="R42" i="1"/>
  <c r="U42" i="1" s="1"/>
  <c r="AC42" i="1" s="1"/>
  <c r="AD41" i="1"/>
  <c r="V42" i="1"/>
  <c r="AB43" i="1"/>
  <c r="AA43" i="1"/>
  <c r="J44" i="1"/>
  <c r="R43" i="1" l="1"/>
  <c r="Q44" i="1"/>
  <c r="AB44" i="1" s="1"/>
  <c r="P44" i="1"/>
  <c r="AA44" i="1" s="1"/>
  <c r="O44" i="1"/>
  <c r="Z44" i="1" s="1"/>
  <c r="N44" i="1"/>
  <c r="Y44" i="1" s="1"/>
  <c r="M44" i="1"/>
  <c r="X44" i="1" s="1"/>
  <c r="L44" i="1"/>
  <c r="W44" i="1" s="1"/>
  <c r="K44" i="1"/>
  <c r="AD42" i="1"/>
  <c r="V43" i="1"/>
  <c r="U43" i="1"/>
  <c r="AC43" i="1" s="1"/>
  <c r="R44" i="1" l="1"/>
  <c r="U44" i="1" s="1"/>
  <c r="AC44" i="1" s="1"/>
  <c r="AD43" i="1"/>
  <c r="AB45" i="1"/>
  <c r="X45" i="1"/>
  <c r="W45" i="1"/>
  <c r="AA45" i="1"/>
  <c r="Y45" i="1"/>
  <c r="Z45" i="1"/>
  <c r="AB46" i="1"/>
  <c r="V44" i="1"/>
  <c r="AD44" i="1" l="1"/>
  <c r="W46" i="1"/>
  <c r="Z46" i="1"/>
  <c r="AA46" i="1"/>
  <c r="Y46" i="1"/>
  <c r="X46" i="1"/>
  <c r="V45" i="1"/>
  <c r="U45" i="1"/>
  <c r="AC45" i="1" s="1"/>
  <c r="Q47" i="1" l="1"/>
  <c r="P47" i="1"/>
  <c r="AA47" i="1" s="1"/>
  <c r="O47" i="1"/>
  <c r="Z47" i="1" s="1"/>
  <c r="N47" i="1"/>
  <c r="Y47" i="1" s="1"/>
  <c r="M47" i="1"/>
  <c r="X47" i="1" s="1"/>
  <c r="L47" i="1"/>
  <c r="W47" i="1" s="1"/>
  <c r="K47" i="1"/>
  <c r="AD45" i="1"/>
  <c r="AB47" i="1"/>
  <c r="V46" i="1"/>
  <c r="U46" i="1"/>
  <c r="AC46" i="1" s="1"/>
  <c r="R47" i="1" l="1"/>
  <c r="U47" i="1" s="1"/>
  <c r="AC47" i="1" s="1"/>
  <c r="AD46" i="1"/>
  <c r="V47" i="1"/>
  <c r="W48" i="1"/>
  <c r="AA48" i="1"/>
  <c r="AB48" i="1"/>
  <c r="X48" i="1"/>
  <c r="Y48" i="1"/>
  <c r="Z48" i="1"/>
  <c r="U48" i="1" l="1"/>
  <c r="AC48" i="1" s="1"/>
  <c r="V48" i="1"/>
  <c r="AB49" i="1"/>
  <c r="W49" i="1"/>
  <c r="Y49" i="1"/>
  <c r="X49" i="1"/>
  <c r="AA49" i="1"/>
  <c r="Z49" i="1"/>
  <c r="AD47" i="1"/>
  <c r="O50" i="1" l="1"/>
  <c r="Z50" i="1" s="1"/>
  <c r="N50" i="1"/>
  <c r="Y50" i="1" s="1"/>
  <c r="M50" i="1"/>
  <c r="X50" i="1" s="1"/>
  <c r="L50" i="1"/>
  <c r="W50" i="1" s="1"/>
  <c r="Q50" i="1"/>
  <c r="AB50" i="1" s="1"/>
  <c r="P50" i="1"/>
  <c r="AA50" i="1" s="1"/>
  <c r="K50" i="1"/>
  <c r="R50" i="1" s="1"/>
  <c r="V49" i="1"/>
  <c r="U49" i="1"/>
  <c r="AC49" i="1" s="1"/>
  <c r="AD48" i="1"/>
  <c r="AD49" i="1" l="1"/>
  <c r="V50" i="1"/>
  <c r="U50" i="1"/>
  <c r="AC50" i="1" s="1"/>
  <c r="Y51" i="1"/>
  <c r="W51" i="1"/>
  <c r="X51" i="1"/>
  <c r="AA51" i="1"/>
  <c r="AB51" i="1"/>
  <c r="Z51" i="1"/>
  <c r="AD50" i="1" l="1"/>
  <c r="W53" i="1"/>
  <c r="Y53" i="1"/>
  <c r="AB53" i="1"/>
  <c r="AA53" i="1"/>
  <c r="X53" i="1"/>
  <c r="Z53" i="1"/>
  <c r="V51" i="1"/>
  <c r="U51" i="1"/>
  <c r="AC51" i="1" s="1"/>
  <c r="AD51" i="1" l="1"/>
  <c r="U53" i="1"/>
  <c r="AC53" i="1" s="1"/>
  <c r="V53" i="1"/>
  <c r="W54" i="1"/>
  <c r="AA54" i="1"/>
  <c r="X54" i="1"/>
  <c r="J55" i="1"/>
  <c r="AB54" i="1"/>
  <c r="Z54" i="1"/>
  <c r="Y54" i="1"/>
  <c r="O55" i="1" l="1"/>
  <c r="N55" i="1"/>
  <c r="Y55" i="1" s="1"/>
  <c r="M55" i="1"/>
  <c r="X55" i="1" s="1"/>
  <c r="L55" i="1"/>
  <c r="W55" i="1" s="1"/>
  <c r="Q55" i="1"/>
  <c r="AB55" i="1" s="1"/>
  <c r="P55" i="1"/>
  <c r="AA55" i="1" s="1"/>
  <c r="K55" i="1"/>
  <c r="AD53" i="1"/>
  <c r="U54" i="1"/>
  <c r="AC54" i="1" s="1"/>
  <c r="V54" i="1"/>
  <c r="Z55" i="1"/>
  <c r="R55" i="1" l="1"/>
  <c r="U55" i="1" s="1"/>
  <c r="AC55" i="1" s="1"/>
  <c r="AD54" i="1"/>
  <c r="V55" i="1"/>
  <c r="Y56" i="1"/>
  <c r="AB56" i="1"/>
  <c r="X56" i="1"/>
  <c r="AA56" i="1"/>
  <c r="Z56" i="1"/>
  <c r="W56" i="1"/>
  <c r="Q57" i="1" l="1"/>
  <c r="P57" i="1"/>
  <c r="AA57" i="1" s="1"/>
  <c r="O57" i="1"/>
  <c r="Z57" i="1" s="1"/>
  <c r="N57" i="1"/>
  <c r="Y57" i="1" s="1"/>
  <c r="M57" i="1"/>
  <c r="X57" i="1" s="1"/>
  <c r="K57" i="1"/>
  <c r="L57" i="1"/>
  <c r="W57" i="1" s="1"/>
  <c r="AD55" i="1"/>
  <c r="AB57" i="1"/>
  <c r="U56" i="1"/>
  <c r="AC56" i="1" s="1"/>
  <c r="V56" i="1"/>
  <c r="R57" i="1" l="1"/>
  <c r="U57" i="1" s="1"/>
  <c r="AC57" i="1" s="1"/>
  <c r="M58" i="1"/>
  <c r="X58" i="1" s="1"/>
  <c r="L58" i="1"/>
  <c r="W58" i="1" s="1"/>
  <c r="Q58" i="1"/>
  <c r="AB58" i="1" s="1"/>
  <c r="P58" i="1"/>
  <c r="AA58" i="1" s="1"/>
  <c r="O58" i="1"/>
  <c r="Z58" i="1" s="1"/>
  <c r="N58" i="1"/>
  <c r="Y58" i="1" s="1"/>
  <c r="K58" i="1"/>
  <c r="AD56" i="1"/>
  <c r="V57" i="1"/>
  <c r="R58" i="1" l="1"/>
  <c r="U58" i="1" s="1"/>
  <c r="AC58" i="1" s="1"/>
  <c r="AD57" i="1"/>
  <c r="V58" i="1"/>
  <c r="AB59" i="1"/>
  <c r="Y59" i="1"/>
  <c r="AA59" i="1"/>
  <c r="X59" i="1"/>
  <c r="Z59" i="1"/>
  <c r="W59" i="1"/>
  <c r="AD58" i="1" l="1"/>
  <c r="V59" i="1"/>
  <c r="U59" i="1"/>
  <c r="AC59" i="1" s="1"/>
  <c r="AB60" i="1"/>
  <c r="W60" i="1"/>
  <c r="X60" i="1"/>
  <c r="Z60" i="1"/>
  <c r="Y60" i="1"/>
  <c r="AA60" i="1"/>
  <c r="AD59" i="1" l="1"/>
  <c r="V60" i="1"/>
  <c r="U60" i="1"/>
  <c r="AC60" i="1" s="1"/>
  <c r="AB61" i="1"/>
  <c r="X61" i="1"/>
  <c r="W61" i="1"/>
  <c r="AA61" i="1"/>
  <c r="Z61" i="1"/>
  <c r="Y61" i="1"/>
  <c r="AD60" i="1" l="1"/>
  <c r="U61" i="1"/>
  <c r="AC61" i="1" s="1"/>
  <c r="V61" i="1"/>
  <c r="AB62" i="1"/>
  <c r="Y62" i="1"/>
  <c r="X62" i="1"/>
  <c r="AA62" i="1"/>
  <c r="Z62" i="1"/>
  <c r="W62" i="1"/>
  <c r="U62" i="1" l="1"/>
  <c r="AC62" i="1" s="1"/>
  <c r="V62" i="1"/>
  <c r="AB63" i="1"/>
  <c r="W63" i="1"/>
  <c r="AA63" i="1"/>
  <c r="Y63" i="1"/>
  <c r="X63" i="1"/>
  <c r="Z63" i="1"/>
  <c r="AD61" i="1"/>
  <c r="V63" i="1" l="1"/>
  <c r="U63" i="1"/>
  <c r="AC63" i="1" s="1"/>
  <c r="X64" i="1"/>
  <c r="W64" i="1"/>
  <c r="Z64" i="1"/>
  <c r="AA64" i="1"/>
  <c r="Y64" i="1"/>
  <c r="AB64" i="1"/>
  <c r="AD62" i="1"/>
  <c r="AD63" i="1" l="1"/>
  <c r="U64" i="1"/>
  <c r="AC64" i="1" s="1"/>
  <c r="V64" i="1"/>
  <c r="W65" i="1"/>
  <c r="Y65" i="1"/>
  <c r="AB65" i="1"/>
  <c r="X65" i="1"/>
  <c r="Z65" i="1"/>
  <c r="AA65" i="1"/>
  <c r="AD64" i="1" l="1"/>
  <c r="U65" i="1"/>
  <c r="AC65" i="1" s="1"/>
  <c r="V65" i="1"/>
  <c r="Y66" i="1"/>
  <c r="X66" i="1"/>
  <c r="AB66" i="1"/>
  <c r="W66" i="1"/>
  <c r="AA66" i="1"/>
  <c r="Z66" i="1"/>
  <c r="AD65" i="1" l="1"/>
  <c r="V66" i="1"/>
  <c r="U66" i="1"/>
  <c r="AC66" i="1" s="1"/>
  <c r="W67" i="1"/>
  <c r="AB67" i="1"/>
  <c r="X67" i="1"/>
  <c r="AA67" i="1"/>
  <c r="Y67" i="1"/>
  <c r="Z67" i="1"/>
  <c r="AD66" i="1" l="1"/>
  <c r="V67" i="1"/>
  <c r="U67" i="1"/>
  <c r="AC67" i="1" s="1"/>
  <c r="X68" i="1"/>
  <c r="Y68" i="1"/>
  <c r="W68" i="1"/>
  <c r="AB68" i="1"/>
  <c r="AA68" i="1"/>
  <c r="Z68" i="1"/>
  <c r="AD67" i="1" l="1"/>
  <c r="U68" i="1"/>
  <c r="AC68" i="1" s="1"/>
  <c r="V68" i="1"/>
  <c r="AB69" i="1"/>
  <c r="W69" i="1"/>
  <c r="X69" i="1"/>
  <c r="Y69" i="1"/>
  <c r="Z69" i="1"/>
  <c r="AA69" i="1"/>
  <c r="Y70" i="1" l="1"/>
  <c r="W70" i="1"/>
  <c r="X70" i="1"/>
  <c r="AA70" i="1"/>
  <c r="AB70" i="1"/>
  <c r="Z70" i="1"/>
  <c r="V69" i="1"/>
  <c r="U69" i="1"/>
  <c r="AC69" i="1" s="1"/>
  <c r="AD68" i="1"/>
  <c r="AD69" i="1" l="1"/>
  <c r="X71" i="1"/>
  <c r="Y71" i="1"/>
  <c r="W71" i="1"/>
  <c r="AB71" i="1"/>
  <c r="Z71" i="1"/>
  <c r="AA71" i="1"/>
  <c r="V70" i="1"/>
  <c r="U70" i="1"/>
  <c r="AC70" i="1" s="1"/>
  <c r="AD70" i="1" l="1"/>
  <c r="V71" i="1"/>
  <c r="AD71" i="1" s="1"/>
  <c r="Y72" i="1"/>
  <c r="W72" i="1"/>
  <c r="AB72" i="1"/>
  <c r="X72" i="1"/>
  <c r="AA72" i="1"/>
  <c r="Z72" i="1"/>
  <c r="V72" i="1" l="1"/>
  <c r="U72" i="1"/>
  <c r="AC72" i="1" s="1"/>
  <c r="AB73" i="1"/>
  <c r="X73" i="1"/>
  <c r="AA73" i="1"/>
  <c r="W73" i="1"/>
  <c r="Y73" i="1"/>
  <c r="Z73" i="1"/>
  <c r="AD72" i="1" l="1"/>
  <c r="V73" i="1"/>
  <c r="U73" i="1"/>
  <c r="AC73" i="1" s="1"/>
  <c r="W74" i="1"/>
  <c r="AB74" i="1"/>
  <c r="AA74" i="1"/>
  <c r="X74" i="1"/>
  <c r="Y74" i="1"/>
  <c r="Z74" i="1"/>
  <c r="AD73" i="1" l="1"/>
  <c r="V74" i="1"/>
  <c r="AD74" i="1" s="1"/>
  <c r="Y75" i="1"/>
  <c r="W75" i="1"/>
  <c r="X75" i="1"/>
  <c r="AA75" i="1"/>
  <c r="AB75" i="1"/>
  <c r="Z75" i="1"/>
  <c r="V75" i="1" l="1"/>
  <c r="U75" i="1"/>
  <c r="AC75" i="1" s="1"/>
  <c r="Y76" i="1"/>
  <c r="W76" i="1"/>
  <c r="X76" i="1"/>
  <c r="AB76" i="1"/>
  <c r="AA76" i="1"/>
  <c r="Z76" i="1"/>
  <c r="AD75" i="1" l="1"/>
  <c r="V76" i="1"/>
  <c r="U76" i="1"/>
  <c r="AC76" i="1" s="1"/>
  <c r="W77" i="1"/>
  <c r="AA77" i="1"/>
  <c r="Z77" i="1"/>
  <c r="X77" i="1"/>
  <c r="Y77" i="1"/>
  <c r="AB77" i="1"/>
  <c r="AD76" i="1" l="1"/>
  <c r="V77" i="1"/>
  <c r="U77" i="1"/>
  <c r="AC77" i="1" s="1"/>
  <c r="Y78" i="1"/>
  <c r="X78" i="1"/>
  <c r="AB78" i="1"/>
  <c r="W78" i="1"/>
  <c r="AA78" i="1"/>
  <c r="Z78" i="1"/>
  <c r="AD77" i="1" l="1"/>
  <c r="U78" i="1"/>
  <c r="AC78" i="1" s="1"/>
  <c r="V78" i="1"/>
  <c r="W79" i="1"/>
  <c r="Z79" i="1"/>
  <c r="AB79" i="1"/>
  <c r="AA79" i="1"/>
  <c r="Y79" i="1"/>
  <c r="X79" i="1"/>
  <c r="U79" i="1" l="1"/>
  <c r="AC79" i="1" s="1"/>
  <c r="V79" i="1"/>
  <c r="X80" i="1"/>
  <c r="AB80" i="1"/>
  <c r="Y80" i="1"/>
  <c r="W80" i="1"/>
  <c r="Z80" i="1"/>
  <c r="AA80" i="1"/>
  <c r="AD78" i="1"/>
  <c r="AD79" i="1" l="1"/>
  <c r="V80" i="1"/>
  <c r="AD80" i="1" s="1"/>
  <c r="AB81" i="1"/>
  <c r="Z81" i="1"/>
  <c r="Y81" i="1"/>
  <c r="X81" i="1"/>
  <c r="W81" i="1"/>
  <c r="AA81" i="1"/>
  <c r="V81" i="1" l="1"/>
  <c r="U81" i="1"/>
  <c r="AC81" i="1" s="1"/>
  <c r="AB82" i="1"/>
  <c r="Z82" i="1"/>
  <c r="AA82" i="1"/>
  <c r="X82" i="1"/>
  <c r="W82" i="1"/>
  <c r="Y82" i="1"/>
  <c r="AD81" i="1" l="1"/>
  <c r="AB83" i="1"/>
  <c r="Y83" i="1"/>
  <c r="X83" i="1"/>
  <c r="J84" i="1"/>
  <c r="AA83" i="1"/>
  <c r="Z83" i="1"/>
  <c r="W83" i="1"/>
  <c r="V82" i="1"/>
  <c r="U82" i="1"/>
  <c r="AC82" i="1" s="1"/>
  <c r="AD82" i="1" l="1"/>
  <c r="Q84" i="1"/>
  <c r="AB84" i="1" s="1"/>
  <c r="P84" i="1"/>
  <c r="AA84" i="1" s="1"/>
  <c r="O84" i="1"/>
  <c r="Z84" i="1" s="1"/>
  <c r="N84" i="1"/>
  <c r="Y84" i="1" s="1"/>
  <c r="M84" i="1"/>
  <c r="X84" i="1" s="1"/>
  <c r="L84" i="1"/>
  <c r="W84" i="1" s="1"/>
  <c r="K84" i="1"/>
  <c r="J85" i="1"/>
  <c r="U83" i="1"/>
  <c r="AC83" i="1" s="1"/>
  <c r="V83" i="1"/>
  <c r="R84" i="1" l="1"/>
  <c r="U84" i="1" s="1"/>
  <c r="AC84" i="1" s="1"/>
  <c r="Q85" i="1"/>
  <c r="AB85" i="1" s="1"/>
  <c r="P85" i="1"/>
  <c r="AA85" i="1" s="1"/>
  <c r="O85" i="1"/>
  <c r="Z85" i="1" s="1"/>
  <c r="N85" i="1"/>
  <c r="Y85" i="1" s="1"/>
  <c r="M85" i="1"/>
  <c r="X85" i="1" s="1"/>
  <c r="L85" i="1"/>
  <c r="W85" i="1" s="1"/>
  <c r="K85" i="1"/>
  <c r="V84" i="1"/>
  <c r="AD83" i="1"/>
  <c r="R85" i="1" l="1"/>
  <c r="AD84" i="1"/>
  <c r="U85" i="1"/>
  <c r="AC85" i="1" s="1"/>
  <c r="V85" i="1"/>
  <c r="AB86" i="1"/>
  <c r="AA86" i="1"/>
  <c r="Y86" i="1"/>
  <c r="X86" i="1"/>
  <c r="Z86" i="1"/>
  <c r="W86" i="1"/>
  <c r="AB87" i="1" l="1"/>
  <c r="Z87" i="1"/>
  <c r="Y87" i="1"/>
  <c r="X87" i="1"/>
  <c r="W87" i="1"/>
  <c r="AA87" i="1"/>
  <c r="V86" i="1"/>
  <c r="AD86" i="1" s="1"/>
  <c r="AD85" i="1"/>
  <c r="V87" i="1" l="1"/>
  <c r="U87" i="1"/>
  <c r="AC87" i="1" s="1"/>
  <c r="AB88" i="1"/>
  <c r="AA88" i="1"/>
  <c r="X88" i="1"/>
  <c r="W88" i="1"/>
  <c r="Y88" i="1"/>
  <c r="Z88" i="1"/>
  <c r="AD87" i="1" l="1"/>
  <c r="U88" i="1"/>
  <c r="AC88" i="1" s="1"/>
  <c r="V88" i="1"/>
  <c r="AB89" i="1"/>
  <c r="Z89" i="1"/>
  <c r="W89" i="1"/>
  <c r="AA89" i="1"/>
  <c r="Y89" i="1"/>
  <c r="X89" i="1"/>
  <c r="AD88" i="1" l="1"/>
  <c r="AB90" i="1"/>
  <c r="Y90" i="1"/>
  <c r="X90" i="1"/>
  <c r="AA90" i="1"/>
  <c r="W90" i="1"/>
  <c r="Z90" i="1"/>
  <c r="V89" i="1"/>
  <c r="U89" i="1"/>
  <c r="AC89" i="1" s="1"/>
  <c r="AD89" i="1" l="1"/>
  <c r="U90" i="1"/>
  <c r="AC90" i="1" s="1"/>
  <c r="V90" i="1"/>
  <c r="AA91" i="1"/>
  <c r="AB91" i="1"/>
  <c r="Z91" i="1"/>
  <c r="W91" i="1"/>
  <c r="Y91" i="1"/>
  <c r="X91" i="1"/>
  <c r="AD90" i="1" l="1"/>
  <c r="AB92" i="1"/>
  <c r="AA92" i="1"/>
  <c r="Z92" i="1"/>
  <c r="X92" i="1"/>
  <c r="Y92" i="1"/>
  <c r="W92" i="1"/>
  <c r="V91" i="1"/>
  <c r="U91" i="1"/>
  <c r="AC91" i="1" s="1"/>
  <c r="AD91" i="1" l="1"/>
  <c r="X93" i="1"/>
  <c r="AB93" i="1"/>
  <c r="AA93" i="1"/>
  <c r="W93" i="1"/>
  <c r="Z93" i="1"/>
  <c r="Y93" i="1"/>
  <c r="V92" i="1"/>
  <c r="U92" i="1"/>
  <c r="AC92" i="1" s="1"/>
  <c r="AD92" i="1" l="1"/>
  <c r="AB94" i="1"/>
  <c r="AA94" i="1"/>
  <c r="W94" i="1"/>
  <c r="Y94" i="1"/>
  <c r="X94" i="1"/>
  <c r="Z94" i="1"/>
  <c r="V93" i="1"/>
  <c r="AD93" i="1" s="1"/>
  <c r="V94" i="1" l="1"/>
  <c r="U94" i="1"/>
  <c r="AC94" i="1" s="1"/>
  <c r="AA95" i="1"/>
  <c r="X95" i="1"/>
  <c r="W95" i="1"/>
  <c r="Z95" i="1"/>
  <c r="Y95" i="1"/>
  <c r="AB95" i="1"/>
  <c r="AD94" i="1" l="1"/>
  <c r="V95" i="1"/>
  <c r="AD95" i="1" s="1"/>
  <c r="Y96" i="1"/>
  <c r="AB96" i="1"/>
  <c r="X96" i="1"/>
  <c r="AA96" i="1"/>
  <c r="W96" i="1"/>
  <c r="Z96" i="1"/>
  <c r="V96" i="1" l="1"/>
  <c r="AD96" i="1" s="1"/>
  <c r="AA97" i="1"/>
  <c r="Z97" i="1"/>
  <c r="X97" i="1"/>
  <c r="W97" i="1"/>
  <c r="AB97" i="1"/>
  <c r="Y97" i="1"/>
  <c r="U97" i="1" l="1"/>
  <c r="AC97" i="1" s="1"/>
  <c r="V97" i="1"/>
  <c r="AB98" i="1"/>
  <c r="AA98" i="1"/>
  <c r="Z98" i="1"/>
  <c r="Y98" i="1"/>
  <c r="X98" i="1"/>
  <c r="W98" i="1"/>
  <c r="AD97" i="1" l="1"/>
  <c r="U98" i="1"/>
  <c r="AC98" i="1" s="1"/>
  <c r="V98" i="1"/>
  <c r="AB99" i="1"/>
  <c r="W99" i="1"/>
  <c r="X99" i="1"/>
  <c r="AA99" i="1"/>
  <c r="Y99" i="1"/>
  <c r="Z99" i="1"/>
  <c r="AD98" i="1" l="1"/>
  <c r="W100" i="1"/>
  <c r="Z100" i="1"/>
  <c r="Y100" i="1"/>
  <c r="AA100" i="1"/>
  <c r="X100" i="1"/>
  <c r="AB100" i="1"/>
  <c r="V99" i="1"/>
  <c r="U99" i="1"/>
  <c r="AC99" i="1" s="1"/>
  <c r="AD99" i="1" l="1"/>
  <c r="V100" i="1"/>
  <c r="AD100" i="1" s="1"/>
  <c r="AA101" i="1"/>
  <c r="Z101" i="1"/>
  <c r="X101" i="1"/>
  <c r="W101" i="1"/>
  <c r="AB101" i="1"/>
  <c r="Y101" i="1"/>
  <c r="V101" i="1" l="1"/>
  <c r="U101" i="1"/>
  <c r="X102" i="1"/>
  <c r="W102" i="1"/>
  <c r="AB102" i="1"/>
  <c r="Z102" i="1"/>
  <c r="AA102" i="1"/>
  <c r="J103" i="1"/>
  <c r="Y102" i="1"/>
  <c r="AD101" i="1" l="1"/>
  <c r="AC101" i="1"/>
  <c r="O103" i="1"/>
  <c r="N103" i="1"/>
  <c r="Y103" i="1" s="1"/>
  <c r="M103" i="1"/>
  <c r="X103" i="1" s="1"/>
  <c r="L103" i="1"/>
  <c r="W103" i="1" s="1"/>
  <c r="Q103" i="1"/>
  <c r="AB103" i="1" s="1"/>
  <c r="K103" i="1"/>
  <c r="P103" i="1"/>
  <c r="AA103" i="1" s="1"/>
  <c r="V102" i="1"/>
  <c r="U102" i="1"/>
  <c r="AC102" i="1" s="1"/>
  <c r="J104" i="1"/>
  <c r="Z103" i="1"/>
  <c r="R103" i="1" l="1"/>
  <c r="U103" i="1" s="1"/>
  <c r="AC103" i="1" s="1"/>
  <c r="Q104" i="1"/>
  <c r="AB104" i="1" s="1"/>
  <c r="P104" i="1"/>
  <c r="AA104" i="1" s="1"/>
  <c r="O104" i="1"/>
  <c r="Z104" i="1" s="1"/>
  <c r="N104" i="1"/>
  <c r="M104" i="1"/>
  <c r="X104" i="1" s="1"/>
  <c r="L104" i="1"/>
  <c r="W104" i="1" s="1"/>
  <c r="K104" i="1"/>
  <c r="AD102" i="1"/>
  <c r="V103" i="1"/>
  <c r="R104" i="1" l="1"/>
  <c r="U104" i="1" s="1"/>
  <c r="AC104" i="1" s="1"/>
  <c r="Y104" i="1"/>
  <c r="AD103" i="1"/>
  <c r="V104" i="1"/>
  <c r="AA105" i="1"/>
  <c r="AB105" i="1"/>
  <c r="X105" i="1"/>
  <c r="Y105" i="1"/>
  <c r="Z105" i="1"/>
  <c r="W105" i="1"/>
  <c r="AD104" i="1" l="1"/>
  <c r="V105" i="1"/>
  <c r="U105" i="1"/>
  <c r="AC105" i="1" s="1"/>
  <c r="AB106" i="1"/>
  <c r="Y106" i="1"/>
  <c r="X106" i="1"/>
  <c r="W106" i="1"/>
  <c r="AA106" i="1"/>
  <c r="Z106" i="1"/>
  <c r="AD105" i="1" l="1"/>
  <c r="V106" i="1"/>
  <c r="U106" i="1"/>
  <c r="AC106" i="1" s="1"/>
  <c r="AB107" i="1"/>
  <c r="AA107" i="1"/>
  <c r="X107" i="1"/>
  <c r="Y107" i="1"/>
  <c r="J108" i="1"/>
  <c r="W107" i="1"/>
  <c r="Z107" i="1"/>
  <c r="Q108" i="1" l="1"/>
  <c r="AB108" i="1" s="1"/>
  <c r="P108" i="1"/>
  <c r="AA108" i="1" s="1"/>
  <c r="O108" i="1"/>
  <c r="Z108" i="1" s="1"/>
  <c r="N108" i="1"/>
  <c r="M108" i="1"/>
  <c r="X108" i="1" s="1"/>
  <c r="L108" i="1"/>
  <c r="W108" i="1" s="1"/>
  <c r="K108" i="1"/>
  <c r="AD106" i="1"/>
  <c r="V107" i="1"/>
  <c r="U107" i="1"/>
  <c r="AC107" i="1" s="1"/>
  <c r="R108" i="1" l="1"/>
  <c r="Y108" i="1"/>
  <c r="AD107" i="1"/>
  <c r="V108" i="1"/>
  <c r="U108" i="1"/>
  <c r="AB109" i="1"/>
  <c r="AA109" i="1"/>
  <c r="Z109" i="1"/>
  <c r="W109" i="1"/>
  <c r="Y109" i="1"/>
  <c r="J110" i="1"/>
  <c r="X109" i="1"/>
  <c r="AD108" i="1" l="1"/>
  <c r="AC108" i="1"/>
  <c r="M110" i="1"/>
  <c r="X110" i="1" s="1"/>
  <c r="L110" i="1"/>
  <c r="W110" i="1" s="1"/>
  <c r="Q110" i="1"/>
  <c r="AB110" i="1" s="1"/>
  <c r="P110" i="1"/>
  <c r="AA110" i="1" s="1"/>
  <c r="O110" i="1"/>
  <c r="Z110" i="1" s="1"/>
  <c r="N110" i="1"/>
  <c r="Y110" i="1" s="1"/>
  <c r="K110" i="1"/>
  <c r="U109" i="1"/>
  <c r="AC109" i="1" s="1"/>
  <c r="V109" i="1"/>
  <c r="J111" i="1"/>
  <c r="R110" i="1" l="1"/>
  <c r="U110" i="1" s="1"/>
  <c r="AC110" i="1" s="1"/>
  <c r="O111" i="1"/>
  <c r="Z111" i="1" s="1"/>
  <c r="N111" i="1"/>
  <c r="Y111" i="1" s="1"/>
  <c r="M111" i="1"/>
  <c r="X111" i="1" s="1"/>
  <c r="L111" i="1"/>
  <c r="W111" i="1" s="1"/>
  <c r="Q111" i="1"/>
  <c r="AB111" i="1" s="1"/>
  <c r="K111" i="1"/>
  <c r="P111" i="1"/>
  <c r="AA111" i="1" s="1"/>
  <c r="AD109" i="1"/>
  <c r="V110" i="1"/>
  <c r="R111" i="1" l="1"/>
  <c r="U111" i="1" s="1"/>
  <c r="AC111" i="1" s="1"/>
  <c r="AD110" i="1"/>
  <c r="V111" i="1"/>
  <c r="Z112" i="1"/>
  <c r="AB112" i="1"/>
  <c r="Y112" i="1"/>
  <c r="W112" i="1"/>
  <c r="AA112" i="1"/>
  <c r="X112" i="1"/>
  <c r="AD111" i="1" l="1"/>
  <c r="V112" i="1"/>
  <c r="AD112" i="1" s="1"/>
  <c r="AB113" i="1"/>
  <c r="AA113" i="1"/>
  <c r="Z113" i="1"/>
  <c r="W113" i="1"/>
  <c r="Y113" i="1"/>
  <c r="X113" i="1"/>
  <c r="AB114" i="1" l="1"/>
  <c r="Y114" i="1"/>
  <c r="X114" i="1"/>
  <c r="AA114" i="1"/>
  <c r="Z114" i="1"/>
  <c r="W114" i="1"/>
  <c r="V113" i="1"/>
  <c r="AD113" i="1" s="1"/>
  <c r="V114" i="1" l="1"/>
  <c r="U114" i="1"/>
  <c r="AC114" i="1" s="1"/>
  <c r="AB115" i="1"/>
  <c r="AA115" i="1"/>
  <c r="Z115" i="1"/>
  <c r="Y115" i="1"/>
  <c r="X115" i="1"/>
  <c r="W115" i="1"/>
  <c r="AD114" i="1" l="1"/>
  <c r="V115" i="1"/>
  <c r="U115" i="1"/>
  <c r="AB116" i="1"/>
  <c r="W116" i="1"/>
  <c r="AA116" i="1"/>
  <c r="Z116" i="1"/>
  <c r="X116" i="1"/>
  <c r="Y116" i="1"/>
  <c r="AD115" i="1" l="1"/>
  <c r="AC115" i="1"/>
  <c r="AB117" i="1"/>
  <c r="AA117" i="1"/>
  <c r="Z117" i="1"/>
  <c r="X117" i="1"/>
  <c r="Y117" i="1"/>
  <c r="W117" i="1"/>
  <c r="V116" i="1"/>
  <c r="U116" i="1"/>
  <c r="AC116" i="1" s="1"/>
  <c r="AD116" i="1" l="1"/>
  <c r="AB118" i="1"/>
  <c r="AA118" i="1"/>
  <c r="Z118" i="1"/>
  <c r="X118" i="1"/>
  <c r="Y118" i="1"/>
  <c r="W118" i="1"/>
  <c r="V117" i="1"/>
  <c r="U117" i="1"/>
  <c r="AC117" i="1" s="1"/>
  <c r="AD117" i="1" l="1"/>
  <c r="V118" i="1"/>
  <c r="AD118" i="1" s="1"/>
  <c r="AB119" i="1"/>
  <c r="X119" i="1"/>
  <c r="W119" i="1"/>
  <c r="AA119" i="1"/>
  <c r="Z119" i="1"/>
  <c r="Y119" i="1"/>
  <c r="V119" i="1" l="1"/>
  <c r="U119" i="1"/>
  <c r="AC119" i="1" s="1"/>
  <c r="AB120" i="1"/>
  <c r="AA120" i="1"/>
  <c r="Z120" i="1"/>
  <c r="W120" i="1"/>
  <c r="X120" i="1"/>
  <c r="Y120" i="1"/>
  <c r="AD119" i="1" l="1"/>
  <c r="AB121" i="1"/>
  <c r="X121" i="1"/>
  <c r="W121" i="1"/>
  <c r="AA121" i="1"/>
  <c r="Z121" i="1"/>
  <c r="Y121" i="1"/>
  <c r="V120" i="1"/>
  <c r="U120" i="1"/>
  <c r="AC120" i="1" s="1"/>
  <c r="AD120" i="1" l="1"/>
  <c r="U121" i="1"/>
  <c r="AC121" i="1" s="1"/>
  <c r="V121" i="1"/>
  <c r="X122" i="1"/>
  <c r="AB122" i="1"/>
  <c r="AA122" i="1"/>
  <c r="Z122" i="1"/>
  <c r="Y122" i="1"/>
  <c r="W122" i="1"/>
  <c r="AD121" i="1" l="1"/>
  <c r="U122" i="1"/>
  <c r="AC122" i="1" s="1"/>
  <c r="V122" i="1"/>
  <c r="AB123" i="1"/>
  <c r="Y123" i="1"/>
  <c r="W123" i="1"/>
  <c r="Z123" i="1"/>
  <c r="X123" i="1"/>
  <c r="AA123" i="1"/>
  <c r="AD122" i="1" l="1"/>
  <c r="AB124" i="1"/>
  <c r="Z124" i="1"/>
  <c r="AA124" i="1"/>
  <c r="Y124" i="1"/>
  <c r="W124" i="1"/>
  <c r="X124" i="1"/>
  <c r="V123" i="1"/>
  <c r="U123" i="1"/>
  <c r="AC123" i="1" s="1"/>
  <c r="AD123" i="1" l="1"/>
  <c r="AB125" i="1"/>
  <c r="AA125" i="1"/>
  <c r="X125" i="1"/>
  <c r="Z125" i="1"/>
  <c r="W125" i="1"/>
  <c r="Y125" i="1"/>
  <c r="U124" i="1"/>
  <c r="AC124" i="1" s="1"/>
  <c r="V124" i="1"/>
  <c r="AD124" i="1" l="1"/>
  <c r="U125" i="1"/>
  <c r="AC125" i="1" s="1"/>
  <c r="V125" i="1"/>
  <c r="AB126" i="1"/>
  <c r="X126" i="1"/>
  <c r="W126" i="1"/>
  <c r="Z126" i="1"/>
  <c r="AA126" i="1"/>
  <c r="Y126" i="1"/>
  <c r="AD125" i="1" l="1"/>
  <c r="V126" i="1"/>
  <c r="U126" i="1"/>
  <c r="AC126" i="1" s="1"/>
  <c r="AB127" i="1"/>
  <c r="Z127" i="1"/>
  <c r="Y127" i="1"/>
  <c r="W127" i="1"/>
  <c r="X127" i="1"/>
  <c r="AA127" i="1"/>
  <c r="AD126" i="1" l="1"/>
  <c r="V127" i="1"/>
  <c r="U127" i="1"/>
  <c r="AC127" i="1" s="1"/>
  <c r="Y128" i="1"/>
  <c r="W128" i="1"/>
  <c r="AA128" i="1"/>
  <c r="Z128" i="1"/>
  <c r="X128" i="1"/>
  <c r="AB128" i="1"/>
  <c r="AD127" i="1" l="1"/>
  <c r="V128" i="1"/>
  <c r="AD128" i="1" s="1"/>
  <c r="AB129" i="1"/>
  <c r="AA129" i="1"/>
  <c r="X129" i="1"/>
  <c r="W129" i="1"/>
  <c r="Y129" i="1"/>
  <c r="Z129" i="1"/>
  <c r="V129" i="1" l="1"/>
  <c r="U129" i="1"/>
  <c r="AC129" i="1" s="1"/>
  <c r="AA130" i="1"/>
  <c r="Z130" i="1"/>
  <c r="Y130" i="1"/>
  <c r="AB130" i="1"/>
  <c r="W130" i="1"/>
  <c r="X130" i="1"/>
  <c r="AD129" i="1" l="1"/>
  <c r="AB131" i="1"/>
  <c r="X131" i="1"/>
  <c r="W131" i="1"/>
  <c r="Z131" i="1"/>
  <c r="Y131" i="1"/>
  <c r="AA131" i="1"/>
  <c r="V130" i="1"/>
  <c r="U130" i="1"/>
  <c r="AC130" i="1" s="1"/>
  <c r="AD130" i="1" l="1"/>
  <c r="V131" i="1"/>
  <c r="U131" i="1"/>
  <c r="AC131" i="1" s="1"/>
  <c r="AB132" i="1"/>
  <c r="AA132" i="1"/>
  <c r="Z132" i="1"/>
  <c r="W132" i="1"/>
  <c r="Y132" i="1"/>
  <c r="X132" i="1"/>
  <c r="AD131" i="1" l="1"/>
  <c r="AB133" i="1"/>
  <c r="X133" i="1"/>
  <c r="Z133" i="1"/>
  <c r="AA133" i="1"/>
  <c r="W133" i="1"/>
  <c r="Y133" i="1"/>
  <c r="V132" i="1"/>
  <c r="AD132" i="1" s="1"/>
  <c r="AB134" i="1" l="1"/>
  <c r="X134" i="1"/>
  <c r="AA134" i="1"/>
  <c r="W134" i="1"/>
  <c r="Z134" i="1"/>
  <c r="Y134" i="1"/>
  <c r="V133" i="1"/>
  <c r="U133" i="1"/>
  <c r="AC133" i="1" s="1"/>
  <c r="AD133" i="1" l="1"/>
  <c r="AB135" i="1"/>
  <c r="Y135" i="1"/>
  <c r="X135" i="1"/>
  <c r="W135" i="1"/>
  <c r="AA135" i="1"/>
  <c r="Z135" i="1"/>
  <c r="V134" i="1"/>
  <c r="U134" i="1"/>
  <c r="AC134" i="1" s="1"/>
  <c r="AD134" i="1" l="1"/>
  <c r="U135" i="1"/>
  <c r="AC135" i="1" s="1"/>
  <c r="V135" i="1"/>
  <c r="Y136" i="1"/>
  <c r="W136" i="1"/>
  <c r="AB136" i="1"/>
  <c r="X136" i="1"/>
  <c r="AA136" i="1"/>
  <c r="Z136" i="1"/>
  <c r="AD135" i="1" l="1"/>
  <c r="V136" i="1"/>
  <c r="AD136" i="1" s="1"/>
  <c r="AB137" i="1"/>
  <c r="Z137" i="1"/>
  <c r="Y137" i="1"/>
  <c r="W137" i="1"/>
  <c r="X137" i="1"/>
  <c r="AA137" i="1"/>
  <c r="AB138" i="1" l="1"/>
  <c r="W138" i="1"/>
  <c r="Z138" i="1"/>
  <c r="Y138" i="1"/>
  <c r="AA138" i="1"/>
  <c r="X138" i="1"/>
  <c r="V137" i="1"/>
  <c r="U137" i="1"/>
  <c r="AC137" i="1" s="1"/>
  <c r="AD137" i="1" l="1"/>
  <c r="U138" i="1"/>
  <c r="AC138" i="1" s="1"/>
  <c r="V138" i="1"/>
  <c r="AB139" i="1"/>
  <c r="X139" i="1"/>
  <c r="Z139" i="1"/>
  <c r="W139" i="1"/>
  <c r="AA139" i="1"/>
  <c r="Y139" i="1"/>
  <c r="AD138" i="1" l="1"/>
  <c r="V139" i="1"/>
  <c r="U139" i="1"/>
  <c r="AC139" i="1" s="1"/>
  <c r="Z140" i="1"/>
  <c r="Y140" i="1"/>
  <c r="X140" i="1"/>
  <c r="W140" i="1"/>
  <c r="AA140" i="1"/>
  <c r="AB140" i="1"/>
  <c r="AD139" i="1" l="1"/>
  <c r="V140" i="1"/>
  <c r="U140" i="1"/>
  <c r="AC140" i="1" s="1"/>
  <c r="X141" i="1"/>
  <c r="W141" i="1"/>
  <c r="J142" i="1"/>
  <c r="AA141" i="1"/>
  <c r="Y141" i="1"/>
  <c r="Z141" i="1"/>
  <c r="AB141" i="1"/>
  <c r="Q142" i="1" l="1"/>
  <c r="P142" i="1"/>
  <c r="AA142" i="1" s="1"/>
  <c r="O142" i="1"/>
  <c r="Z142" i="1" s="1"/>
  <c r="N142" i="1"/>
  <c r="Y142" i="1" s="1"/>
  <c r="M142" i="1"/>
  <c r="X142" i="1" s="1"/>
  <c r="L142" i="1"/>
  <c r="W142" i="1" s="1"/>
  <c r="K142" i="1"/>
  <c r="AD140" i="1"/>
  <c r="AB142" i="1"/>
  <c r="V141" i="1"/>
  <c r="U141" i="1"/>
  <c r="AC141" i="1" s="1"/>
  <c r="R142" i="1" l="1"/>
  <c r="U142" i="1" s="1"/>
  <c r="AC142" i="1" s="1"/>
  <c r="AD141" i="1"/>
  <c r="V142" i="1"/>
  <c r="AB143" i="1"/>
  <c r="AA143" i="1"/>
  <c r="Z143" i="1"/>
  <c r="Y143" i="1"/>
  <c r="X143" i="1"/>
  <c r="W143" i="1"/>
  <c r="AD142" i="1" l="1"/>
  <c r="AB144" i="1"/>
  <c r="Y144" i="1"/>
  <c r="X144" i="1"/>
  <c r="AA144" i="1"/>
  <c r="Z144" i="1"/>
  <c r="W144" i="1"/>
  <c r="V143" i="1"/>
  <c r="U143" i="1"/>
  <c r="AC143" i="1" s="1"/>
  <c r="AD143" i="1" l="1"/>
  <c r="V144" i="1"/>
  <c r="U144" i="1"/>
  <c r="AB145" i="1"/>
  <c r="AA145" i="1"/>
  <c r="Z145" i="1"/>
  <c r="X145" i="1"/>
  <c r="W145" i="1"/>
  <c r="Y145" i="1"/>
  <c r="AD144" i="1" l="1"/>
  <c r="AC144" i="1"/>
  <c r="V145" i="1"/>
  <c r="U145" i="1"/>
  <c r="AB146" i="1"/>
  <c r="AA146" i="1"/>
  <c r="W146" i="1"/>
  <c r="Y146" i="1"/>
  <c r="X146" i="1"/>
  <c r="Z146" i="1"/>
  <c r="AD145" i="1" l="1"/>
  <c r="AC145" i="1"/>
  <c r="U146" i="1"/>
  <c r="AC146" i="1" s="1"/>
  <c r="V146" i="1"/>
  <c r="AB147" i="1"/>
  <c r="Z147" i="1"/>
  <c r="X147" i="1"/>
  <c r="AA147" i="1"/>
  <c r="Y147" i="1"/>
  <c r="W147" i="1"/>
  <c r="AD146" i="1" l="1"/>
  <c r="U147" i="1"/>
  <c r="AC147" i="1" s="1"/>
  <c r="V147" i="1"/>
  <c r="AB148" i="1"/>
  <c r="AA148" i="1"/>
  <c r="Y148" i="1"/>
  <c r="Z148" i="1"/>
  <c r="W148" i="1"/>
  <c r="X148" i="1"/>
  <c r="AD147" i="1" l="1"/>
  <c r="V148" i="1"/>
  <c r="U148" i="1"/>
  <c r="AC148" i="1" s="1"/>
  <c r="AB149" i="1"/>
  <c r="W149" i="1"/>
  <c r="Y149" i="1"/>
  <c r="AA149" i="1"/>
  <c r="Z149" i="1"/>
  <c r="X149" i="1"/>
  <c r="AD148" i="1" l="1"/>
  <c r="U149" i="1"/>
  <c r="AC149" i="1" s="1"/>
  <c r="V149" i="1"/>
  <c r="W150" i="1"/>
  <c r="Y150" i="1"/>
  <c r="AB150" i="1"/>
  <c r="AA150" i="1"/>
  <c r="X150" i="1"/>
  <c r="Z150" i="1"/>
  <c r="AD149" i="1" l="1"/>
  <c r="U150" i="1"/>
  <c r="AC150" i="1" s="1"/>
  <c r="V150" i="1"/>
  <c r="AB151" i="1"/>
  <c r="Z151" i="1"/>
  <c r="W151" i="1"/>
  <c r="AA151" i="1"/>
  <c r="Y151" i="1"/>
  <c r="X151" i="1"/>
  <c r="AD150" i="1" l="1"/>
  <c r="V151" i="1"/>
  <c r="U151" i="1"/>
  <c r="AC151" i="1" s="1"/>
  <c r="W152" i="1"/>
  <c r="AB152" i="1"/>
  <c r="AA152" i="1"/>
  <c r="Y152" i="1"/>
  <c r="Z152" i="1"/>
  <c r="X152" i="1"/>
  <c r="AD151" i="1" l="1"/>
  <c r="AA153" i="1"/>
  <c r="X153" i="1"/>
  <c r="Y153" i="1"/>
  <c r="Z153" i="1"/>
  <c r="W153" i="1"/>
  <c r="AB153" i="1"/>
  <c r="V152" i="1"/>
  <c r="U152" i="1"/>
  <c r="AC152" i="1" s="1"/>
  <c r="AD152" i="1" l="1"/>
  <c r="W154" i="1"/>
  <c r="AB154" i="1"/>
  <c r="AA154" i="1"/>
  <c r="Z154" i="1"/>
  <c r="X154" i="1"/>
  <c r="Y154" i="1"/>
  <c r="V153" i="1"/>
  <c r="U153" i="1"/>
  <c r="AC153" i="1" s="1"/>
  <c r="AD153" i="1" l="1"/>
  <c r="V154" i="1"/>
  <c r="U154" i="1"/>
  <c r="AC154" i="1" s="1"/>
  <c r="AB155" i="1"/>
  <c r="AA155" i="1"/>
  <c r="Z155" i="1"/>
  <c r="W155" i="1"/>
  <c r="Y155" i="1"/>
  <c r="X155" i="1"/>
  <c r="AD154" i="1" l="1"/>
  <c r="U155" i="1"/>
  <c r="AC155" i="1" s="1"/>
  <c r="V155" i="1"/>
  <c r="AB156" i="1"/>
  <c r="AA156" i="1"/>
  <c r="W156" i="1"/>
  <c r="Z156" i="1"/>
  <c r="Y156" i="1"/>
  <c r="X156" i="1"/>
  <c r="AD155" i="1" l="1"/>
  <c r="AB157" i="1"/>
  <c r="W157" i="1"/>
  <c r="Y157" i="1"/>
  <c r="Z157" i="1"/>
  <c r="AA157" i="1"/>
  <c r="X157" i="1"/>
  <c r="V156" i="1"/>
  <c r="U156" i="1"/>
  <c r="AC156" i="1" s="1"/>
  <c r="AD156" i="1" l="1"/>
  <c r="AB158" i="1"/>
  <c r="Y158" i="1"/>
  <c r="AA158" i="1"/>
  <c r="Z158" i="1"/>
  <c r="X158" i="1"/>
  <c r="W158" i="1"/>
  <c r="V157" i="1"/>
  <c r="U157" i="1"/>
  <c r="AC157" i="1" s="1"/>
  <c r="Q159" i="1" l="1"/>
  <c r="P159" i="1"/>
  <c r="AA159" i="1" s="1"/>
  <c r="O159" i="1"/>
  <c r="Z159" i="1" s="1"/>
  <c r="N159" i="1"/>
  <c r="Y159" i="1" s="1"/>
  <c r="M159" i="1"/>
  <c r="X159" i="1" s="1"/>
  <c r="K159" i="1"/>
  <c r="L159" i="1"/>
  <c r="AD157" i="1"/>
  <c r="AB159" i="1"/>
  <c r="V158" i="1"/>
  <c r="U158" i="1"/>
  <c r="AC158" i="1" s="1"/>
  <c r="R159" i="1" l="1"/>
  <c r="U159" i="1" s="1"/>
  <c r="W159" i="1"/>
  <c r="AD158" i="1"/>
  <c r="AB160" i="1"/>
  <c r="W160" i="1"/>
  <c r="AA160" i="1"/>
  <c r="Z160" i="1"/>
  <c r="X160" i="1"/>
  <c r="Y160" i="1"/>
  <c r="V159" i="1"/>
  <c r="AD159" i="1" l="1"/>
  <c r="AC159" i="1"/>
  <c r="V160" i="1"/>
  <c r="U160" i="1"/>
  <c r="AC160" i="1" s="1"/>
  <c r="W161" i="1"/>
  <c r="AB161" i="1"/>
  <c r="AA161" i="1"/>
  <c r="Y161" i="1"/>
  <c r="X161" i="1"/>
  <c r="Z161" i="1"/>
  <c r="AD160" i="1" l="1"/>
  <c r="AB162" i="1"/>
  <c r="AA162" i="1"/>
  <c r="Z162" i="1"/>
  <c r="X162" i="1"/>
  <c r="W162" i="1"/>
  <c r="Y162" i="1"/>
  <c r="V161" i="1"/>
  <c r="AD161" i="1" s="1"/>
  <c r="U162" i="1" l="1"/>
  <c r="AC162" i="1" s="1"/>
  <c r="V162" i="1"/>
  <c r="AB163" i="1"/>
  <c r="X163" i="1"/>
  <c r="AA163" i="1"/>
  <c r="Z163" i="1"/>
  <c r="Y163" i="1"/>
  <c r="W163" i="1"/>
  <c r="AD162" i="1" l="1"/>
  <c r="V163" i="1"/>
  <c r="U163" i="1"/>
  <c r="AC163" i="1" s="1"/>
  <c r="AB164" i="1"/>
  <c r="X164" i="1"/>
  <c r="W164" i="1"/>
  <c r="AA164" i="1"/>
  <c r="Z164" i="1"/>
  <c r="Y164" i="1"/>
  <c r="AD163" i="1" l="1"/>
  <c r="U164" i="1"/>
  <c r="AC164" i="1" s="1"/>
  <c r="V164" i="1"/>
  <c r="W165" i="1"/>
  <c r="AA165" i="1"/>
  <c r="Y165" i="1"/>
  <c r="AB165" i="1"/>
  <c r="Z165" i="1"/>
  <c r="X165" i="1"/>
  <c r="AD164" i="1" l="1"/>
  <c r="V165" i="1"/>
  <c r="AD165" i="1" s="1"/>
  <c r="AB166" i="1"/>
  <c r="AA166" i="1"/>
  <c r="Z166" i="1"/>
  <c r="X166" i="1"/>
  <c r="Y166" i="1"/>
  <c r="W166" i="1"/>
  <c r="V166" i="1" l="1"/>
  <c r="U166" i="1"/>
  <c r="W167" i="1"/>
  <c r="AB167" i="1"/>
  <c r="AA167" i="1"/>
  <c r="Y167" i="1"/>
  <c r="Z167" i="1"/>
  <c r="X167" i="1"/>
  <c r="AD166" i="1" l="1"/>
  <c r="AC166" i="1"/>
  <c r="M168" i="1"/>
  <c r="X168" i="1" s="1"/>
  <c r="L168" i="1"/>
  <c r="W168" i="1" s="1"/>
  <c r="Q168" i="1"/>
  <c r="AB168" i="1" s="1"/>
  <c r="P168" i="1"/>
  <c r="AA168" i="1" s="1"/>
  <c r="O168" i="1"/>
  <c r="Z168" i="1" s="1"/>
  <c r="N168" i="1"/>
  <c r="K168" i="1"/>
  <c r="V167" i="1"/>
  <c r="U167" i="1"/>
  <c r="AC167" i="1" s="1"/>
  <c r="R168" i="1" l="1"/>
  <c r="U168" i="1" s="1"/>
  <c r="AC168" i="1" s="1"/>
  <c r="Y168" i="1"/>
  <c r="AD167" i="1"/>
  <c r="V168" i="1"/>
  <c r="X169" i="1"/>
  <c r="AB169" i="1"/>
  <c r="AA169" i="1"/>
  <c r="W169" i="1"/>
  <c r="Z169" i="1"/>
  <c r="Y169" i="1"/>
  <c r="AD168" i="1" l="1"/>
  <c r="V169" i="1"/>
  <c r="U169" i="1"/>
  <c r="AC169" i="1" s="1"/>
  <c r="X170" i="1"/>
  <c r="AB170" i="1"/>
  <c r="AA170" i="1"/>
  <c r="W170" i="1"/>
  <c r="Z170" i="1"/>
  <c r="Y170" i="1"/>
  <c r="AD169" i="1" l="1"/>
  <c r="U170" i="1"/>
  <c r="AC170" i="1" s="1"/>
  <c r="V170" i="1"/>
  <c r="X171" i="1"/>
  <c r="AB171" i="1"/>
  <c r="Z171" i="1"/>
  <c r="AA171" i="1"/>
  <c r="W171" i="1"/>
  <c r="Y171" i="1"/>
  <c r="AB172" i="1" l="1"/>
  <c r="X172" i="1"/>
  <c r="AA172" i="1"/>
  <c r="Z172" i="1"/>
  <c r="Y172" i="1"/>
  <c r="W172" i="1"/>
  <c r="V171" i="1"/>
  <c r="U171" i="1"/>
  <c r="AC171" i="1" s="1"/>
  <c r="AD170" i="1"/>
  <c r="AD171" i="1" l="1"/>
  <c r="X173" i="1"/>
  <c r="AB173" i="1"/>
  <c r="Z173" i="1"/>
  <c r="AA173" i="1"/>
  <c r="Y173" i="1"/>
  <c r="W173" i="1"/>
  <c r="U172" i="1"/>
  <c r="AC172" i="1" s="1"/>
  <c r="V172" i="1"/>
  <c r="AD172" i="1" l="1"/>
  <c r="U173" i="1"/>
  <c r="AC173" i="1" s="1"/>
  <c r="V173" i="1"/>
  <c r="Y174" i="1"/>
  <c r="Z174" i="1"/>
  <c r="X174" i="1"/>
  <c r="AB174" i="1"/>
  <c r="W174" i="1"/>
  <c r="AA174" i="1"/>
  <c r="U174" i="1" l="1"/>
  <c r="AC174" i="1" s="1"/>
  <c r="V174" i="1"/>
  <c r="AB175" i="1"/>
  <c r="Y175" i="1"/>
  <c r="X175" i="1"/>
  <c r="W175" i="1"/>
  <c r="Z175" i="1"/>
  <c r="AA175" i="1"/>
  <c r="AD173" i="1"/>
  <c r="AD174" i="1" l="1"/>
  <c r="AB176" i="1"/>
  <c r="Z176" i="1"/>
  <c r="Y176" i="1"/>
  <c r="W176" i="1"/>
  <c r="X176" i="1"/>
  <c r="AA176" i="1"/>
  <c r="V175" i="1"/>
  <c r="U175" i="1"/>
  <c r="AC175" i="1" s="1"/>
  <c r="AD175" i="1" l="1"/>
  <c r="V176" i="1"/>
  <c r="U176" i="1"/>
  <c r="AC176" i="1" s="1"/>
  <c r="AA177" i="1"/>
  <c r="Z177" i="1"/>
  <c r="X177" i="1"/>
  <c r="Y177" i="1"/>
  <c r="W177" i="1"/>
  <c r="AB177" i="1"/>
  <c r="AD176" i="1" l="1"/>
  <c r="Z178" i="1"/>
  <c r="X178" i="1"/>
  <c r="W178" i="1"/>
  <c r="AB178" i="1"/>
  <c r="Y178" i="1"/>
  <c r="AA178" i="1"/>
  <c r="U177" i="1"/>
  <c r="AC177" i="1" s="1"/>
  <c r="V177" i="1"/>
  <c r="AD177" i="1" l="1"/>
  <c r="U178" i="1"/>
  <c r="AC178" i="1" s="1"/>
  <c r="V178" i="1"/>
  <c r="AB179" i="1"/>
  <c r="Z179" i="1"/>
  <c r="X179" i="1"/>
  <c r="W179" i="1"/>
  <c r="Y179" i="1"/>
  <c r="AA179" i="1"/>
  <c r="AD178" i="1" l="1"/>
  <c r="V179" i="1"/>
  <c r="U179" i="1"/>
  <c r="AC179" i="1" s="1"/>
  <c r="AB180" i="1"/>
  <c r="X180" i="1"/>
  <c r="W180" i="1"/>
  <c r="Y180" i="1"/>
  <c r="Z180" i="1"/>
  <c r="AA180" i="1"/>
  <c r="AD179" i="1" l="1"/>
  <c r="V180" i="1"/>
  <c r="U180" i="1"/>
  <c r="AB181" i="1"/>
  <c r="W181" i="1"/>
  <c r="AA181" i="1"/>
  <c r="X181" i="1"/>
  <c r="Y181" i="1"/>
  <c r="Z181" i="1"/>
  <c r="AD180" i="1" l="1"/>
  <c r="AC180" i="1"/>
  <c r="V181" i="1"/>
  <c r="U181" i="1"/>
  <c r="AC181" i="1" s="1"/>
  <c r="AB182" i="1"/>
  <c r="W182" i="1"/>
  <c r="X182" i="1"/>
  <c r="Y182" i="1"/>
  <c r="AA182" i="1"/>
  <c r="Z182" i="1"/>
  <c r="AD181" i="1" l="1"/>
  <c r="U182" i="1"/>
  <c r="AC182" i="1" s="1"/>
  <c r="V182" i="1"/>
  <c r="AB183" i="1"/>
  <c r="Z183" i="1"/>
  <c r="X183" i="1"/>
  <c r="Y183" i="1"/>
  <c r="W183" i="1"/>
  <c r="AA183" i="1"/>
  <c r="M184" i="1" l="1"/>
  <c r="X184" i="1" s="1"/>
  <c r="L184" i="1"/>
  <c r="Q184" i="1"/>
  <c r="AB184" i="1" s="1"/>
  <c r="P184" i="1"/>
  <c r="AA184" i="1" s="1"/>
  <c r="O184" i="1"/>
  <c r="Z184" i="1" s="1"/>
  <c r="N184" i="1"/>
  <c r="Y184" i="1" s="1"/>
  <c r="K184" i="1"/>
  <c r="AD182" i="1"/>
  <c r="V183" i="1"/>
  <c r="U183" i="1"/>
  <c r="W184" i="1"/>
  <c r="AD183" i="1" l="1"/>
  <c r="AC183" i="1"/>
  <c r="R184" i="1"/>
  <c r="V184" i="1"/>
  <c r="AD184" i="1" s="1"/>
  <c r="AB185" i="1"/>
  <c r="X185" i="1"/>
  <c r="Z185" i="1"/>
  <c r="W185" i="1"/>
  <c r="AA185" i="1"/>
  <c r="Y185" i="1"/>
  <c r="V185" i="1" l="1"/>
  <c r="U185" i="1"/>
  <c r="AC185" i="1" s="1"/>
  <c r="Y186" i="1"/>
  <c r="AA186" i="1"/>
  <c r="W186" i="1"/>
  <c r="X186" i="1"/>
  <c r="AB186" i="1"/>
  <c r="Z186" i="1"/>
  <c r="AD185" i="1" l="1"/>
  <c r="AB187" i="1"/>
  <c r="Z187" i="1"/>
  <c r="X187" i="1"/>
  <c r="W187" i="1"/>
  <c r="AA187" i="1"/>
  <c r="Y187" i="1"/>
  <c r="J188" i="1"/>
  <c r="V186" i="1"/>
  <c r="AD186" i="1" s="1"/>
  <c r="M188" i="1" l="1"/>
  <c r="X188" i="1" s="1"/>
  <c r="L188" i="1"/>
  <c r="W188" i="1" s="1"/>
  <c r="Q188" i="1"/>
  <c r="AB188" i="1" s="1"/>
  <c r="P188" i="1"/>
  <c r="AA188" i="1" s="1"/>
  <c r="O188" i="1"/>
  <c r="Z188" i="1" s="1"/>
  <c r="N188" i="1"/>
  <c r="Y188" i="1" s="1"/>
  <c r="K188" i="1"/>
  <c r="V187" i="1"/>
  <c r="U187" i="1"/>
  <c r="AC187" i="1" s="1"/>
  <c r="R188" i="1" l="1"/>
  <c r="AD187" i="1"/>
  <c r="V188" i="1"/>
  <c r="AD188" i="1" s="1"/>
  <c r="AB189" i="1"/>
  <c r="AA189" i="1"/>
  <c r="W189" i="1"/>
  <c r="Y189" i="1"/>
  <c r="X189" i="1"/>
  <c r="Z189" i="1"/>
  <c r="V189" i="1" l="1"/>
  <c r="U189" i="1"/>
  <c r="AC189" i="1" s="1"/>
  <c r="AB190" i="1"/>
  <c r="X190" i="1"/>
  <c r="Y190" i="1"/>
  <c r="AA190" i="1"/>
  <c r="Z190" i="1"/>
  <c r="W190" i="1"/>
  <c r="AD189" i="1" l="1"/>
  <c r="V190" i="1"/>
  <c r="U190" i="1"/>
  <c r="AC190" i="1" s="1"/>
  <c r="AB191" i="1"/>
  <c r="W191" i="1"/>
  <c r="Y191" i="1"/>
  <c r="AA191" i="1"/>
  <c r="X191" i="1"/>
  <c r="Z191" i="1"/>
  <c r="AD190" i="1" l="1"/>
  <c r="V191" i="1"/>
  <c r="U191" i="1"/>
  <c r="AC191" i="1" s="1"/>
  <c r="AB192" i="1"/>
  <c r="AA192" i="1"/>
  <c r="X192" i="1"/>
  <c r="Z192" i="1"/>
  <c r="W192" i="1"/>
  <c r="Y192" i="1"/>
  <c r="AD191" i="1" l="1"/>
  <c r="AB193" i="1"/>
  <c r="AA193" i="1"/>
  <c r="Y193" i="1"/>
  <c r="Z193" i="1"/>
  <c r="W193" i="1"/>
  <c r="X193" i="1"/>
  <c r="V192" i="1"/>
  <c r="U192" i="1"/>
  <c r="AC192" i="1" s="1"/>
  <c r="AD192" i="1" l="1"/>
  <c r="AB194" i="1"/>
  <c r="Y194" i="1"/>
  <c r="W194" i="1"/>
  <c r="X194" i="1"/>
  <c r="Z194" i="1"/>
  <c r="AA194" i="1"/>
  <c r="U193" i="1"/>
  <c r="AC193" i="1" s="1"/>
  <c r="V193" i="1"/>
  <c r="V194" i="1" l="1"/>
  <c r="U194" i="1"/>
  <c r="AC194" i="1" s="1"/>
  <c r="AD193" i="1"/>
  <c r="AB195" i="1"/>
  <c r="X195" i="1"/>
  <c r="AA195" i="1"/>
  <c r="Z195" i="1"/>
  <c r="Y195" i="1"/>
  <c r="J196" i="1"/>
  <c r="W195" i="1"/>
  <c r="M196" i="1" l="1"/>
  <c r="L196" i="1"/>
  <c r="W196" i="1" s="1"/>
  <c r="Q196" i="1"/>
  <c r="AB196" i="1" s="1"/>
  <c r="P196" i="1"/>
  <c r="AA196" i="1" s="1"/>
  <c r="O196" i="1"/>
  <c r="Z196" i="1" s="1"/>
  <c r="N196" i="1"/>
  <c r="K196" i="1"/>
  <c r="AD194" i="1"/>
  <c r="V195" i="1"/>
  <c r="U195" i="1"/>
  <c r="AC195" i="1" s="1"/>
  <c r="X196" i="1"/>
  <c r="R196" i="1" l="1"/>
  <c r="U196" i="1" s="1"/>
  <c r="AC196" i="1" s="1"/>
  <c r="Y196" i="1"/>
  <c r="V196" i="1"/>
  <c r="X197" i="1"/>
  <c r="AB197" i="1"/>
  <c r="Z197" i="1"/>
  <c r="Y197" i="1"/>
  <c r="AA197" i="1"/>
  <c r="W197" i="1"/>
  <c r="AD195" i="1"/>
  <c r="V197" i="1" l="1"/>
  <c r="U197" i="1"/>
  <c r="AC197" i="1" s="1"/>
  <c r="W198" i="1"/>
  <c r="Z198" i="1"/>
  <c r="AB198" i="1"/>
  <c r="AA198" i="1"/>
  <c r="Y198" i="1"/>
  <c r="X198" i="1"/>
  <c r="AD196" i="1"/>
  <c r="AD197" i="1" l="1"/>
  <c r="V198" i="1"/>
  <c r="U198" i="1"/>
  <c r="AC198" i="1" s="1"/>
  <c r="AB199" i="1"/>
  <c r="Y199" i="1"/>
  <c r="X199" i="1"/>
  <c r="W199" i="1"/>
  <c r="AA199" i="1"/>
  <c r="Z199" i="1"/>
  <c r="AD198" i="1" l="1"/>
  <c r="Z200" i="1"/>
  <c r="Y200" i="1"/>
  <c r="X200" i="1"/>
  <c r="W200" i="1"/>
  <c r="AA200" i="1"/>
  <c r="AB200" i="1"/>
  <c r="V199" i="1"/>
  <c r="U199" i="1"/>
  <c r="AC199" i="1" s="1"/>
  <c r="AD199" i="1" l="1"/>
  <c r="U200" i="1"/>
  <c r="AC200" i="1" s="1"/>
  <c r="V200" i="1"/>
  <c r="W201" i="1"/>
  <c r="AB201" i="1"/>
  <c r="Z201" i="1"/>
  <c r="Y201" i="1"/>
  <c r="AA201" i="1"/>
  <c r="X201" i="1"/>
  <c r="AD200" i="1" l="1"/>
  <c r="U201" i="1"/>
  <c r="AC201" i="1" s="1"/>
  <c r="V201" i="1"/>
  <c r="Y202" i="1"/>
  <c r="W202" i="1"/>
  <c r="X202" i="1"/>
  <c r="AB202" i="1"/>
  <c r="Z202" i="1"/>
  <c r="AA202" i="1"/>
  <c r="U202" i="1" l="1"/>
  <c r="AC202" i="1" s="1"/>
  <c r="V202" i="1"/>
  <c r="Y203" i="1"/>
  <c r="J204" i="1"/>
  <c r="X203" i="1"/>
  <c r="W203" i="1"/>
  <c r="AA203" i="1"/>
  <c r="AB203" i="1"/>
  <c r="Z203" i="1"/>
  <c r="AD201" i="1"/>
  <c r="M204" i="1" l="1"/>
  <c r="X204" i="1" s="1"/>
  <c r="L204" i="1"/>
  <c r="W204" i="1" s="1"/>
  <c r="Q204" i="1"/>
  <c r="AB204" i="1" s="1"/>
  <c r="P204" i="1"/>
  <c r="AA204" i="1" s="1"/>
  <c r="O204" i="1"/>
  <c r="Z204" i="1" s="1"/>
  <c r="N204" i="1"/>
  <c r="Y204" i="1" s="1"/>
  <c r="K204" i="1"/>
  <c r="AD202" i="1"/>
  <c r="U203" i="1"/>
  <c r="AC203" i="1" s="1"/>
  <c r="V203" i="1"/>
  <c r="R204" i="1" l="1"/>
  <c r="U204" i="1" s="1"/>
  <c r="AC204" i="1" s="1"/>
  <c r="Y205" i="1"/>
  <c r="AA205" i="1"/>
  <c r="X205" i="1"/>
  <c r="W205" i="1"/>
  <c r="AB205" i="1"/>
  <c r="Z205" i="1"/>
  <c r="V204" i="1"/>
  <c r="AD203" i="1"/>
  <c r="AD204" i="1" l="1"/>
  <c r="V205" i="1"/>
  <c r="W206" i="1"/>
  <c r="X206" i="1"/>
  <c r="AA206" i="1"/>
  <c r="Z206" i="1"/>
  <c r="Y206" i="1"/>
  <c r="AB206" i="1"/>
  <c r="V206" i="1" l="1"/>
  <c r="AA207" i="1"/>
  <c r="Z207" i="1"/>
  <c r="Y207" i="1"/>
  <c r="X207" i="1"/>
  <c r="W207" i="1"/>
  <c r="AB207" i="1"/>
  <c r="AD205" i="1"/>
  <c r="AD206" i="1" l="1"/>
  <c r="V207" i="1"/>
  <c r="W208" i="1"/>
  <c r="Z208" i="1"/>
  <c r="Y208" i="1"/>
  <c r="X208" i="1"/>
  <c r="AA208" i="1"/>
  <c r="AB208" i="1"/>
  <c r="AD207" i="1" l="1"/>
  <c r="V208" i="1"/>
  <c r="AB209" i="1"/>
  <c r="AA209" i="1"/>
  <c r="Y209" i="1"/>
  <c r="W209" i="1"/>
  <c r="Z209" i="1"/>
  <c r="X209" i="1"/>
  <c r="AD208" i="1" l="1"/>
  <c r="V209" i="1"/>
  <c r="U209" i="1"/>
  <c r="AC209" i="1" s="1"/>
  <c r="Y210" i="1"/>
  <c r="X210" i="1"/>
  <c r="W210" i="1"/>
  <c r="AA210" i="1"/>
  <c r="AB210" i="1"/>
  <c r="Z210" i="1"/>
  <c r="AD209" i="1" l="1"/>
  <c r="AA211" i="1"/>
  <c r="Z211" i="1"/>
  <c r="Y211" i="1"/>
  <c r="W211" i="1"/>
  <c r="X211" i="1"/>
  <c r="AB211" i="1"/>
  <c r="V210" i="1"/>
  <c r="U210" i="1"/>
  <c r="AC210" i="1" s="1"/>
  <c r="AD210" i="1" l="1"/>
  <c r="V211" i="1"/>
  <c r="Y212" i="1"/>
  <c r="X212" i="1"/>
  <c r="W212" i="1"/>
  <c r="AA212" i="1"/>
  <c r="AB212" i="1"/>
  <c r="Z212" i="1"/>
  <c r="AD211" i="1" l="1"/>
  <c r="V212" i="1"/>
  <c r="AA213" i="1"/>
  <c r="AB213" i="1"/>
  <c r="Z213" i="1"/>
  <c r="Y213" i="1"/>
  <c r="X213" i="1"/>
  <c r="W213" i="1"/>
  <c r="AD212" i="1" l="1"/>
  <c r="V213" i="1"/>
  <c r="Y214" i="1"/>
  <c r="X214" i="1"/>
  <c r="AB214" i="1"/>
  <c r="AA214" i="1"/>
  <c r="J215" i="1"/>
  <c r="W214" i="1"/>
  <c r="Z214" i="1"/>
  <c r="Q215" i="1" l="1"/>
  <c r="P215" i="1"/>
  <c r="AA215" i="1" s="1"/>
  <c r="O215" i="1"/>
  <c r="Z215" i="1" s="1"/>
  <c r="N215" i="1"/>
  <c r="Y215" i="1" s="1"/>
  <c r="M215" i="1"/>
  <c r="X215" i="1" s="1"/>
  <c r="L215" i="1"/>
  <c r="W215" i="1" s="1"/>
  <c r="K215" i="1"/>
  <c r="AD213" i="1"/>
  <c r="AB215" i="1"/>
  <c r="J216" i="1"/>
  <c r="V214" i="1"/>
  <c r="M216" i="1" l="1"/>
  <c r="X216" i="1" s="1"/>
  <c r="L216" i="1"/>
  <c r="W216" i="1" s="1"/>
  <c r="Q216" i="1"/>
  <c r="AB216" i="1" s="1"/>
  <c r="P216" i="1"/>
  <c r="AA216" i="1" s="1"/>
  <c r="O216" i="1"/>
  <c r="Z216" i="1" s="1"/>
  <c r="N216" i="1"/>
  <c r="Y216" i="1" s="1"/>
  <c r="K216" i="1"/>
  <c r="R215" i="1"/>
  <c r="U215" i="1" s="1"/>
  <c r="AC215" i="1" s="1"/>
  <c r="AD214" i="1"/>
  <c r="V215" i="1"/>
  <c r="R216" i="1" l="1"/>
  <c r="U216" i="1" s="1"/>
  <c r="AC216" i="1" s="1"/>
  <c r="AD215" i="1"/>
  <c r="AB217" i="1"/>
  <c r="AA217" i="1"/>
  <c r="Z217" i="1"/>
  <c r="Y217" i="1"/>
  <c r="X217" i="1"/>
  <c r="W217" i="1"/>
  <c r="V216" i="1"/>
  <c r="V217" i="1" l="1"/>
  <c r="U217" i="1"/>
  <c r="AC217" i="1" s="1"/>
  <c r="AD216" i="1"/>
  <c r="Z218" i="1"/>
  <c r="Y218" i="1"/>
  <c r="X218" i="1"/>
  <c r="W218" i="1"/>
  <c r="AB218" i="1"/>
  <c r="AA218" i="1"/>
  <c r="AD217" i="1" l="1"/>
  <c r="V218" i="1"/>
  <c r="U218" i="1"/>
  <c r="AC218" i="1" s="1"/>
  <c r="Z219" i="1"/>
  <c r="Y219" i="1"/>
  <c r="X219" i="1"/>
  <c r="W219" i="1"/>
  <c r="AB219" i="1"/>
  <c r="AA219" i="1"/>
  <c r="AD218" i="1" l="1"/>
  <c r="U219" i="1"/>
  <c r="AC219" i="1" s="1"/>
  <c r="V219" i="1"/>
  <c r="AB220" i="1"/>
  <c r="AA220" i="1"/>
  <c r="Z220" i="1"/>
  <c r="Y220" i="1"/>
  <c r="W220" i="1"/>
  <c r="X220" i="1"/>
  <c r="AD219" i="1" l="1"/>
  <c r="AA221" i="1"/>
  <c r="Y221" i="1"/>
  <c r="X221" i="1"/>
  <c r="Z221" i="1"/>
  <c r="W221" i="1"/>
  <c r="AB221" i="1"/>
  <c r="U220" i="1"/>
  <c r="AC220" i="1" s="1"/>
  <c r="V220" i="1"/>
  <c r="AD220" i="1" l="1"/>
  <c r="V221" i="1"/>
  <c r="U221" i="1"/>
  <c r="AC221" i="1" s="1"/>
  <c r="AA222" i="1"/>
  <c r="Z222" i="1"/>
  <c r="Y222" i="1"/>
  <c r="X222" i="1"/>
  <c r="W222" i="1"/>
  <c r="AB222" i="1"/>
  <c r="AD221" i="1" l="1"/>
  <c r="U222" i="1"/>
  <c r="AC222" i="1" s="1"/>
  <c r="V222" i="1"/>
  <c r="W223" i="1"/>
  <c r="AA223" i="1"/>
  <c r="Z223" i="1"/>
  <c r="Y223" i="1"/>
  <c r="X223" i="1"/>
  <c r="AB223" i="1"/>
  <c r="W224" i="1" l="1"/>
  <c r="AB224" i="1"/>
  <c r="AA224" i="1"/>
  <c r="Y224" i="1"/>
  <c r="Z224" i="1"/>
  <c r="X224" i="1"/>
  <c r="V223" i="1"/>
  <c r="U223" i="1"/>
  <c r="AC223" i="1" s="1"/>
  <c r="AD222" i="1"/>
  <c r="AD223" i="1" l="1"/>
  <c r="AB225" i="1"/>
  <c r="X225" i="1"/>
  <c r="W225" i="1"/>
  <c r="Y225" i="1"/>
  <c r="Z225" i="1"/>
  <c r="AA225" i="1"/>
  <c r="V224" i="1"/>
  <c r="AD224" i="1" s="1"/>
  <c r="U225" i="1" l="1"/>
  <c r="AC225" i="1" s="1"/>
  <c r="V225" i="1"/>
  <c r="X226" i="1"/>
  <c r="AB226" i="1"/>
  <c r="Z226" i="1"/>
  <c r="Y226" i="1"/>
  <c r="AA226" i="1"/>
  <c r="W226" i="1"/>
  <c r="Y227" i="1" l="1"/>
  <c r="W227" i="1"/>
  <c r="X227" i="1"/>
  <c r="AA227" i="1"/>
  <c r="Z227" i="1"/>
  <c r="AB227" i="1"/>
  <c r="V226" i="1"/>
  <c r="AD226" i="1" s="1"/>
  <c r="AD225" i="1"/>
  <c r="AB228" i="1" l="1"/>
  <c r="Y228" i="1"/>
  <c r="W228" i="1"/>
  <c r="Z228" i="1"/>
  <c r="AA228" i="1"/>
  <c r="X228" i="1"/>
  <c r="V227" i="1"/>
  <c r="U227" i="1"/>
  <c r="AC227" i="1" s="1"/>
  <c r="AD227" i="1" l="1"/>
  <c r="AB229" i="1"/>
  <c r="AA229" i="1"/>
  <c r="Z229" i="1"/>
  <c r="Y229" i="1"/>
  <c r="X229" i="1"/>
  <c r="W229" i="1"/>
  <c r="V228" i="1"/>
  <c r="AD228" i="1" s="1"/>
  <c r="V229" i="1" l="1"/>
  <c r="U229" i="1"/>
  <c r="AC229" i="1" s="1"/>
  <c r="W230" i="1"/>
  <c r="AA230" i="1"/>
  <c r="X230" i="1"/>
  <c r="AB230" i="1"/>
  <c r="Y230" i="1"/>
  <c r="Z230" i="1"/>
  <c r="AD229" i="1" l="1"/>
  <c r="V230" i="1"/>
  <c r="Z231" i="1"/>
  <c r="Y231" i="1"/>
  <c r="AB231" i="1"/>
  <c r="X231" i="1"/>
  <c r="W231" i="1"/>
  <c r="AA231" i="1"/>
  <c r="AD230" i="1" l="1"/>
  <c r="X232" i="1"/>
  <c r="W232" i="1"/>
  <c r="AB232" i="1"/>
  <c r="Y232" i="1"/>
  <c r="AA232" i="1"/>
  <c r="Z232" i="1"/>
  <c r="U231" i="1"/>
  <c r="AC231" i="1" s="1"/>
  <c r="V231" i="1"/>
  <c r="V232" i="1" l="1"/>
  <c r="U232" i="1"/>
  <c r="AC232" i="1" s="1"/>
  <c r="AB233" i="1"/>
  <c r="AA233" i="1"/>
  <c r="Z233" i="1"/>
  <c r="Y233" i="1"/>
  <c r="W233" i="1"/>
  <c r="X233" i="1"/>
  <c r="AD231" i="1"/>
  <c r="AD232" i="1" l="1"/>
  <c r="Y234" i="1"/>
  <c r="W234" i="1"/>
  <c r="AB234" i="1"/>
  <c r="AA234" i="1"/>
  <c r="X234" i="1"/>
  <c r="Z234" i="1"/>
  <c r="V233" i="1"/>
  <c r="U233" i="1"/>
  <c r="AC233" i="1" s="1"/>
  <c r="AD233" i="1" l="1"/>
  <c r="V234" i="1"/>
  <c r="U234" i="1"/>
  <c r="Y235" i="1"/>
  <c r="W235" i="1"/>
  <c r="AA235" i="1"/>
  <c r="X235" i="1"/>
  <c r="AB235" i="1"/>
  <c r="Z235" i="1"/>
  <c r="AD234" i="1" l="1"/>
  <c r="AC234" i="1"/>
  <c r="AB236" i="1"/>
  <c r="AA236" i="1"/>
  <c r="Y236" i="1"/>
  <c r="X236" i="1"/>
  <c r="Z236" i="1"/>
  <c r="W236" i="1"/>
  <c r="U235" i="1"/>
  <c r="AC235" i="1" s="1"/>
  <c r="V235" i="1"/>
  <c r="AD235" i="1" l="1"/>
  <c r="V236" i="1"/>
  <c r="AD236" i="1" s="1"/>
  <c r="AB237" i="1"/>
  <c r="AA237" i="1"/>
  <c r="Z237" i="1"/>
  <c r="Y237" i="1"/>
  <c r="W237" i="1"/>
  <c r="X237" i="1"/>
  <c r="AB238" i="1" l="1"/>
  <c r="AA238" i="1"/>
  <c r="Y238" i="1"/>
  <c r="W238" i="1"/>
  <c r="Z238" i="1"/>
  <c r="X238" i="1"/>
  <c r="V237" i="1"/>
  <c r="U237" i="1"/>
  <c r="AC237" i="1" s="1"/>
  <c r="AD237" i="1" l="1"/>
  <c r="V238" i="1"/>
  <c r="AD238" i="1" s="1"/>
  <c r="AB239" i="1"/>
  <c r="W239" i="1"/>
  <c r="Z239" i="1"/>
  <c r="AA239" i="1"/>
  <c r="Y239" i="1"/>
  <c r="X239" i="1"/>
  <c r="V239" i="1" l="1"/>
  <c r="U239" i="1"/>
  <c r="AC239" i="1" s="1"/>
  <c r="W240" i="1"/>
  <c r="Z240" i="1"/>
  <c r="AB240" i="1"/>
  <c r="Y240" i="1"/>
  <c r="AA240" i="1"/>
  <c r="X240" i="1"/>
  <c r="AD239" i="1" l="1"/>
  <c r="AB241" i="1"/>
  <c r="Y241" i="1"/>
  <c r="X241" i="1"/>
  <c r="W241" i="1"/>
  <c r="AA241" i="1"/>
  <c r="Z241" i="1"/>
  <c r="V240" i="1"/>
  <c r="U240" i="1"/>
  <c r="AC240" i="1" s="1"/>
  <c r="AD240" i="1" l="1"/>
  <c r="U241" i="1"/>
  <c r="AC241" i="1" s="1"/>
  <c r="V241" i="1"/>
  <c r="Z242" i="1"/>
  <c r="Y242" i="1"/>
  <c r="X242" i="1"/>
  <c r="W242" i="1"/>
  <c r="AA242" i="1"/>
  <c r="AB242" i="1"/>
  <c r="AB243" i="1" l="1"/>
  <c r="Y243" i="1"/>
  <c r="X243" i="1"/>
  <c r="W243" i="1"/>
  <c r="AA243" i="1"/>
  <c r="Z243" i="1"/>
  <c r="U242" i="1"/>
  <c r="AC242" i="1" s="1"/>
  <c r="V242" i="1"/>
  <c r="AD241" i="1"/>
  <c r="AD242" i="1" l="1"/>
  <c r="V243" i="1"/>
  <c r="U243" i="1"/>
  <c r="AA244" i="1"/>
  <c r="Y244" i="1"/>
  <c r="X244" i="1"/>
  <c r="W244" i="1"/>
  <c r="Z244" i="1"/>
  <c r="AB244" i="1"/>
  <c r="AD243" i="1" l="1"/>
  <c r="AC243" i="1"/>
  <c r="V244" i="1"/>
  <c r="U244" i="1"/>
  <c r="AC244" i="1" s="1"/>
  <c r="AA245" i="1"/>
  <c r="Z245" i="1"/>
  <c r="X245" i="1"/>
  <c r="W245" i="1"/>
  <c r="AB245" i="1"/>
  <c r="Y245" i="1"/>
  <c r="AD244" i="1" l="1"/>
  <c r="V245" i="1"/>
  <c r="Z246" i="1"/>
  <c r="Y246" i="1"/>
  <c r="AB246" i="1"/>
  <c r="X246" i="1"/>
  <c r="W246" i="1"/>
  <c r="AA246" i="1"/>
  <c r="V246" i="1" l="1"/>
  <c r="U246" i="1"/>
  <c r="AC246" i="1" s="1"/>
  <c r="AB247" i="1"/>
  <c r="Z247" i="1"/>
  <c r="Y247" i="1"/>
  <c r="W247" i="1"/>
  <c r="AA247" i="1"/>
  <c r="X247" i="1"/>
  <c r="AD245" i="1"/>
  <c r="AD246" i="1" l="1"/>
  <c r="AA248" i="1"/>
  <c r="W248" i="1"/>
  <c r="Z248" i="1"/>
  <c r="X248" i="1"/>
  <c r="AB248" i="1"/>
  <c r="Y248" i="1"/>
  <c r="U247" i="1"/>
  <c r="AC247" i="1" s="1"/>
  <c r="V247" i="1"/>
  <c r="AD247" i="1" l="1"/>
  <c r="V248" i="1"/>
  <c r="U248" i="1"/>
  <c r="AA249" i="1"/>
  <c r="Y249" i="1"/>
  <c r="X249" i="1"/>
  <c r="W249" i="1"/>
  <c r="Z249" i="1"/>
  <c r="AB249" i="1"/>
  <c r="AD248" i="1" l="1"/>
  <c r="AC248" i="1"/>
  <c r="W250" i="1"/>
  <c r="AA250" i="1"/>
  <c r="Y250" i="1"/>
  <c r="Z250" i="1"/>
  <c r="AB250" i="1"/>
  <c r="X250" i="1"/>
  <c r="U249" i="1"/>
  <c r="AC249" i="1" s="1"/>
  <c r="V249" i="1"/>
  <c r="X251" i="1" l="1"/>
  <c r="W251" i="1"/>
  <c r="Z251" i="1"/>
  <c r="Y251" i="1"/>
  <c r="AA251" i="1"/>
  <c r="AB251" i="1"/>
  <c r="AD249" i="1"/>
  <c r="V250" i="1"/>
  <c r="U250" i="1"/>
  <c r="AC250" i="1" s="1"/>
  <c r="AD250" i="1" l="1"/>
  <c r="Y252" i="1"/>
  <c r="X252" i="1"/>
  <c r="W252" i="1"/>
  <c r="Z252" i="1"/>
  <c r="AB252" i="1"/>
  <c r="AA252" i="1"/>
  <c r="U251" i="1"/>
  <c r="AC251" i="1" s="1"/>
  <c r="V251" i="1"/>
  <c r="V252" i="1" l="1"/>
  <c r="U252" i="1"/>
  <c r="AC252" i="1" s="1"/>
  <c r="Y253" i="1"/>
  <c r="X253" i="1"/>
  <c r="W253" i="1"/>
  <c r="AA253" i="1"/>
  <c r="Z253" i="1"/>
  <c r="AB253" i="1"/>
  <c r="AD251" i="1"/>
  <c r="AD252" i="1" l="1"/>
  <c r="V253" i="1"/>
  <c r="U253" i="1"/>
  <c r="AC253" i="1" s="1"/>
  <c r="Z254" i="1"/>
  <c r="Y254" i="1"/>
  <c r="X254" i="1"/>
  <c r="W254" i="1"/>
  <c r="AB254" i="1"/>
  <c r="AA254" i="1"/>
  <c r="J255" i="1"/>
  <c r="Q255" i="1" l="1"/>
  <c r="AB255" i="1" s="1"/>
  <c r="P255" i="1"/>
  <c r="O255" i="1"/>
  <c r="Z255" i="1" s="1"/>
  <c r="N255" i="1"/>
  <c r="Y255" i="1" s="1"/>
  <c r="M255" i="1"/>
  <c r="X255" i="1" s="1"/>
  <c r="L255" i="1"/>
  <c r="W255" i="1" s="1"/>
  <c r="K255" i="1"/>
  <c r="AD253" i="1"/>
  <c r="U254" i="1"/>
  <c r="AC254" i="1" s="1"/>
  <c r="V254" i="1"/>
  <c r="AA255" i="1"/>
  <c r="J256" i="1"/>
  <c r="R255" i="1" l="1"/>
  <c r="U255" i="1" s="1"/>
  <c r="AC255" i="1" s="1"/>
  <c r="M256" i="1"/>
  <c r="X256" i="1" s="1"/>
  <c r="L256" i="1"/>
  <c r="W256" i="1" s="1"/>
  <c r="Q256" i="1"/>
  <c r="AB256" i="1" s="1"/>
  <c r="P256" i="1"/>
  <c r="AA256" i="1" s="1"/>
  <c r="O256" i="1"/>
  <c r="Z256" i="1" s="1"/>
  <c r="N256" i="1"/>
  <c r="Y256" i="1" s="1"/>
  <c r="K256" i="1"/>
  <c r="J257" i="1"/>
  <c r="V255" i="1"/>
  <c r="AD254" i="1"/>
  <c r="O257" i="1" l="1"/>
  <c r="N257" i="1"/>
  <c r="Y257" i="1" s="1"/>
  <c r="M257" i="1"/>
  <c r="X257" i="1" s="1"/>
  <c r="L257" i="1"/>
  <c r="W257" i="1" s="1"/>
  <c r="Q257" i="1"/>
  <c r="AB257" i="1" s="1"/>
  <c r="P257" i="1"/>
  <c r="AA257" i="1" s="1"/>
  <c r="K257" i="1"/>
  <c r="R256" i="1"/>
  <c r="U256" i="1" s="1"/>
  <c r="AD255" i="1"/>
  <c r="Z257" i="1"/>
  <c r="V256" i="1"/>
  <c r="AD256" i="1" l="1"/>
  <c r="AC256" i="1"/>
  <c r="R257" i="1"/>
  <c r="U257" i="1" s="1"/>
  <c r="AC257" i="1" s="1"/>
  <c r="AA258" i="1"/>
  <c r="Z258" i="1"/>
  <c r="Y258" i="1"/>
  <c r="X258" i="1"/>
  <c r="AB258" i="1"/>
  <c r="W258" i="1"/>
  <c r="V257" i="1"/>
  <c r="AD257" i="1" l="1"/>
  <c r="V258" i="1"/>
  <c r="U258" i="1"/>
  <c r="AB259" i="1"/>
  <c r="Y259" i="1"/>
  <c r="X259" i="1"/>
  <c r="W259" i="1"/>
  <c r="Z259" i="1"/>
  <c r="AA259" i="1"/>
  <c r="AD258" i="1" l="1"/>
  <c r="AC258" i="1"/>
  <c r="V259" i="1"/>
  <c r="U259" i="1"/>
  <c r="AC259" i="1" s="1"/>
  <c r="AB260" i="1"/>
  <c r="Y260" i="1"/>
  <c r="X260" i="1"/>
  <c r="W260" i="1"/>
  <c r="AA260" i="1"/>
  <c r="Z260" i="1"/>
  <c r="AD259" i="1" l="1"/>
  <c r="U260" i="1"/>
  <c r="AC260" i="1" s="1"/>
  <c r="V260" i="1"/>
  <c r="AB261" i="1"/>
  <c r="AA261" i="1"/>
  <c r="Y261" i="1"/>
  <c r="X261" i="1"/>
  <c r="W261" i="1"/>
  <c r="Z261" i="1"/>
  <c r="AD260" i="1" l="1"/>
  <c r="U261" i="1"/>
  <c r="AC261" i="1" s="1"/>
  <c r="V261" i="1"/>
  <c r="AA262" i="1"/>
  <c r="W262" i="1"/>
  <c r="Z262" i="1"/>
  <c r="Y262" i="1"/>
  <c r="X262" i="1"/>
  <c r="AB262" i="1"/>
  <c r="AD261" i="1" l="1"/>
  <c r="AB263" i="1"/>
  <c r="W263" i="1"/>
  <c r="Z263" i="1"/>
  <c r="X263" i="1"/>
  <c r="AA263" i="1"/>
  <c r="Y263" i="1"/>
  <c r="U262" i="1"/>
  <c r="AC262" i="1" s="1"/>
  <c r="V262" i="1"/>
  <c r="AB264" i="1" l="1"/>
  <c r="X264" i="1"/>
  <c r="Y264" i="1"/>
  <c r="W264" i="1"/>
  <c r="AA264" i="1"/>
  <c r="Z264" i="1"/>
  <c r="V263" i="1"/>
  <c r="U263" i="1"/>
  <c r="AC263" i="1" s="1"/>
  <c r="AD262" i="1"/>
  <c r="AD263" i="1" l="1"/>
  <c r="V264" i="1"/>
  <c r="U264" i="1"/>
  <c r="AC264" i="1" s="1"/>
  <c r="AB265" i="1"/>
  <c r="Y265" i="1"/>
  <c r="X265" i="1"/>
  <c r="W265" i="1"/>
  <c r="Z265" i="1"/>
  <c r="AA265" i="1"/>
  <c r="AD264" i="1" l="1"/>
  <c r="AB266" i="1"/>
  <c r="Y266" i="1"/>
  <c r="X266" i="1"/>
  <c r="W266" i="1"/>
  <c r="AA266" i="1"/>
  <c r="Z266" i="1"/>
  <c r="V265" i="1"/>
  <c r="U265" i="1"/>
  <c r="AC265" i="1" s="1"/>
  <c r="AD265" i="1" l="1"/>
  <c r="V266" i="1"/>
  <c r="U266" i="1"/>
  <c r="AC266" i="1" s="1"/>
  <c r="Y267" i="1"/>
  <c r="X267" i="1"/>
  <c r="AB267" i="1"/>
  <c r="W267" i="1"/>
  <c r="Z267" i="1"/>
  <c r="AA267" i="1"/>
  <c r="M268" i="1" l="1"/>
  <c r="L268" i="1"/>
  <c r="W268" i="1" s="1"/>
  <c r="Q268" i="1"/>
  <c r="AB268" i="1" s="1"/>
  <c r="P268" i="1"/>
  <c r="AA268" i="1" s="1"/>
  <c r="O268" i="1"/>
  <c r="Z268" i="1" s="1"/>
  <c r="N268" i="1"/>
  <c r="Y268" i="1" s="1"/>
  <c r="K268" i="1"/>
  <c r="AD266" i="1"/>
  <c r="X268" i="1"/>
  <c r="V267" i="1"/>
  <c r="U267" i="1"/>
  <c r="R268" i="1" l="1"/>
  <c r="AD267" i="1"/>
  <c r="AC267" i="1"/>
  <c r="AB269" i="1"/>
  <c r="AA269" i="1"/>
  <c r="Z269" i="1"/>
  <c r="Y269" i="1"/>
  <c r="X269" i="1"/>
  <c r="W269" i="1"/>
  <c r="V268" i="1"/>
  <c r="U268" i="1"/>
  <c r="AC268" i="1" s="1"/>
  <c r="AD268" i="1" l="1"/>
  <c r="V269" i="1"/>
  <c r="U269" i="1"/>
  <c r="AC269" i="1" s="1"/>
  <c r="AB270" i="1"/>
  <c r="Z270" i="1"/>
  <c r="X270" i="1"/>
  <c r="W270" i="1"/>
  <c r="Y270" i="1"/>
  <c r="AA270" i="1"/>
  <c r="AD269" i="1" l="1"/>
  <c r="U270" i="1"/>
  <c r="AC270" i="1" s="1"/>
  <c r="V270" i="1"/>
  <c r="AB271" i="1"/>
  <c r="AA271" i="1"/>
  <c r="Y271" i="1"/>
  <c r="X271" i="1"/>
  <c r="Z271" i="1"/>
  <c r="W271" i="1"/>
  <c r="AD270" i="1" l="1"/>
  <c r="AA272" i="1"/>
  <c r="X272" i="1"/>
  <c r="AB272" i="1"/>
  <c r="J273" i="1"/>
  <c r="Y272" i="1"/>
  <c r="W272" i="1"/>
  <c r="Z272" i="1"/>
  <c r="V271" i="1"/>
  <c r="U271" i="1"/>
  <c r="AC271" i="1" s="1"/>
  <c r="O273" i="1" l="1"/>
  <c r="N273" i="1"/>
  <c r="Y273" i="1" s="1"/>
  <c r="M273" i="1"/>
  <c r="X273" i="1" s="1"/>
  <c r="L273" i="1"/>
  <c r="W273" i="1" s="1"/>
  <c r="Q273" i="1"/>
  <c r="AB273" i="1" s="1"/>
  <c r="P273" i="1"/>
  <c r="AA273" i="1" s="1"/>
  <c r="K273" i="1"/>
  <c r="AD271" i="1"/>
  <c r="Z273" i="1"/>
  <c r="J274" i="1"/>
  <c r="U272" i="1"/>
  <c r="AC272" i="1" s="1"/>
  <c r="V272" i="1"/>
  <c r="R273" i="1" l="1"/>
  <c r="Q274" i="1"/>
  <c r="P274" i="1"/>
  <c r="AA274" i="1" s="1"/>
  <c r="O274" i="1"/>
  <c r="Z274" i="1" s="1"/>
  <c r="N274" i="1"/>
  <c r="Y274" i="1" s="1"/>
  <c r="M274" i="1"/>
  <c r="X274" i="1" s="1"/>
  <c r="L274" i="1"/>
  <c r="W274" i="1" s="1"/>
  <c r="K274" i="1"/>
  <c r="AD272" i="1"/>
  <c r="J275" i="1"/>
  <c r="AB274" i="1"/>
  <c r="V273" i="1"/>
  <c r="U273" i="1"/>
  <c r="AC273" i="1" s="1"/>
  <c r="R274" i="1" l="1"/>
  <c r="Q275" i="1"/>
  <c r="AB275" i="1" s="1"/>
  <c r="P275" i="1"/>
  <c r="AA275" i="1" s="1"/>
  <c r="O275" i="1"/>
  <c r="Z275" i="1" s="1"/>
  <c r="N275" i="1"/>
  <c r="Y275" i="1" s="1"/>
  <c r="M275" i="1"/>
  <c r="X275" i="1" s="1"/>
  <c r="L275" i="1"/>
  <c r="K275" i="1"/>
  <c r="AD273" i="1"/>
  <c r="J276" i="1"/>
  <c r="V274" i="1"/>
  <c r="U274" i="1"/>
  <c r="AC274" i="1" s="1"/>
  <c r="R275" i="1" l="1"/>
  <c r="W275" i="1"/>
  <c r="M276" i="1"/>
  <c r="X276" i="1" s="1"/>
  <c r="L276" i="1"/>
  <c r="W276" i="1" s="1"/>
  <c r="Q276" i="1"/>
  <c r="AB276" i="1" s="1"/>
  <c r="P276" i="1"/>
  <c r="AA276" i="1" s="1"/>
  <c r="O276" i="1"/>
  <c r="Z276" i="1" s="1"/>
  <c r="N276" i="1"/>
  <c r="K276" i="1"/>
  <c r="AD274" i="1"/>
  <c r="J277" i="1"/>
  <c r="V275" i="1"/>
  <c r="U275" i="1"/>
  <c r="AD275" i="1" l="1"/>
  <c r="AC275" i="1"/>
  <c r="O277" i="1"/>
  <c r="Z277" i="1" s="1"/>
  <c r="N277" i="1"/>
  <c r="Y277" i="1" s="1"/>
  <c r="M277" i="1"/>
  <c r="X277" i="1" s="1"/>
  <c r="L277" i="1"/>
  <c r="W277" i="1" s="1"/>
  <c r="Q277" i="1"/>
  <c r="AB277" i="1" s="1"/>
  <c r="P277" i="1"/>
  <c r="AA277" i="1" s="1"/>
  <c r="K277" i="1"/>
  <c r="R276" i="1"/>
  <c r="U276" i="1" s="1"/>
  <c r="AC276" i="1" s="1"/>
  <c r="Y276" i="1"/>
  <c r="V276" i="1"/>
  <c r="R277" i="1" l="1"/>
  <c r="U277" i="1" s="1"/>
  <c r="AC277" i="1" s="1"/>
  <c r="AD276" i="1"/>
  <c r="AB278" i="1"/>
  <c r="Z278" i="1"/>
  <c r="AA278" i="1"/>
  <c r="Y278" i="1"/>
  <c r="X278" i="1"/>
  <c r="W278" i="1"/>
  <c r="J279" i="1"/>
  <c r="V277" i="1"/>
  <c r="Q279" i="1" l="1"/>
  <c r="AB279" i="1" s="1"/>
  <c r="P279" i="1"/>
  <c r="AA279" i="1" s="1"/>
  <c r="O279" i="1"/>
  <c r="Z279" i="1" s="1"/>
  <c r="N279" i="1"/>
  <c r="Y279" i="1" s="1"/>
  <c r="M279" i="1"/>
  <c r="X279" i="1" s="1"/>
  <c r="L279" i="1"/>
  <c r="W279" i="1" s="1"/>
  <c r="K279" i="1"/>
  <c r="AD277" i="1"/>
  <c r="U278" i="1"/>
  <c r="AC278" i="1" s="1"/>
  <c r="V278" i="1"/>
  <c r="R279" i="1" l="1"/>
  <c r="U279" i="1" s="1"/>
  <c r="AC279" i="1" s="1"/>
  <c r="AD278" i="1"/>
  <c r="W280" i="1"/>
  <c r="Z280" i="1"/>
  <c r="Y280" i="1"/>
  <c r="AA280" i="1"/>
  <c r="X280" i="1"/>
  <c r="AB280" i="1"/>
  <c r="V279" i="1"/>
  <c r="AD279" i="1" l="1"/>
  <c r="V280" i="1"/>
  <c r="U280" i="1"/>
  <c r="AC280" i="1" s="1"/>
  <c r="AB281" i="1"/>
  <c r="X281" i="1"/>
  <c r="W281" i="1"/>
  <c r="Z281" i="1"/>
  <c r="Y281" i="1"/>
  <c r="AA281" i="1"/>
  <c r="AD280" i="1" l="1"/>
  <c r="AA282" i="1"/>
  <c r="Y282" i="1"/>
  <c r="Z282" i="1"/>
  <c r="AB282" i="1"/>
  <c r="X282" i="1"/>
  <c r="W282" i="1"/>
  <c r="V281" i="1"/>
  <c r="U281" i="1"/>
  <c r="AC281" i="1" s="1"/>
  <c r="AD281" i="1" l="1"/>
  <c r="V282" i="1"/>
  <c r="AD282" i="1" s="1"/>
  <c r="AA283" i="1"/>
  <c r="Y283" i="1"/>
  <c r="Z283" i="1"/>
  <c r="AB283" i="1"/>
  <c r="X283" i="1"/>
  <c r="W283" i="1"/>
  <c r="AB284" i="1" l="1"/>
  <c r="W284" i="1"/>
  <c r="AA284" i="1"/>
  <c r="Y284" i="1"/>
  <c r="X284" i="1"/>
  <c r="Z284" i="1"/>
  <c r="V283" i="1"/>
  <c r="U283" i="1"/>
  <c r="AC283" i="1" s="1"/>
  <c r="AD283" i="1" l="1"/>
  <c r="V284" i="1"/>
  <c r="AD284" i="1" s="1"/>
  <c r="AB285" i="1"/>
  <c r="Z285" i="1"/>
  <c r="AA285" i="1"/>
  <c r="Y285" i="1"/>
  <c r="X285" i="1"/>
  <c r="W285" i="1"/>
  <c r="V285" i="1" l="1"/>
  <c r="U285" i="1"/>
  <c r="AC285" i="1" s="1"/>
  <c r="AB286" i="1"/>
  <c r="AA286" i="1"/>
  <c r="Z286" i="1"/>
  <c r="W286" i="1"/>
  <c r="Y286" i="1"/>
  <c r="X286" i="1"/>
  <c r="AD285" i="1" l="1"/>
  <c r="AB287" i="1"/>
  <c r="AA287" i="1"/>
  <c r="Z287" i="1"/>
  <c r="Y287" i="1"/>
  <c r="X287" i="1"/>
  <c r="W287" i="1"/>
  <c r="V286" i="1"/>
  <c r="AD286" i="1" s="1"/>
  <c r="Y288" i="1" l="1"/>
  <c r="X288" i="1"/>
  <c r="W288" i="1"/>
  <c r="Z288" i="1"/>
  <c r="AB288" i="1"/>
  <c r="AA288" i="1"/>
  <c r="V287" i="1"/>
  <c r="U287" i="1"/>
  <c r="AC287" i="1" s="1"/>
  <c r="AD287" i="1" l="1"/>
  <c r="X289" i="1"/>
  <c r="W289" i="1"/>
  <c r="Z289" i="1"/>
  <c r="Y289" i="1"/>
  <c r="AA289" i="1"/>
  <c r="AB289" i="1"/>
  <c r="V288" i="1"/>
  <c r="AD288" i="1" s="1"/>
  <c r="Z290" i="1" l="1"/>
  <c r="AB290" i="1"/>
  <c r="AA290" i="1"/>
  <c r="Y290" i="1"/>
  <c r="X290" i="1"/>
  <c r="W290" i="1"/>
  <c r="V289" i="1"/>
  <c r="U289" i="1"/>
  <c r="AC289" i="1" s="1"/>
  <c r="AD289" i="1" l="1"/>
  <c r="X291" i="1"/>
  <c r="W291" i="1"/>
  <c r="AB291" i="1"/>
  <c r="AA291" i="1"/>
  <c r="Z291" i="1"/>
  <c r="Y291" i="1"/>
  <c r="V290" i="1"/>
  <c r="AD290" i="1" s="1"/>
  <c r="U291" i="1" l="1"/>
  <c r="AC291" i="1" s="1"/>
  <c r="V291" i="1"/>
  <c r="X292" i="1"/>
  <c r="W292" i="1"/>
  <c r="Z292" i="1"/>
  <c r="Y292" i="1"/>
  <c r="AB292" i="1"/>
  <c r="AA292" i="1"/>
  <c r="AD291" i="1" l="1"/>
  <c r="V292" i="1"/>
  <c r="U292" i="1"/>
  <c r="X293" i="1"/>
  <c r="W293" i="1"/>
  <c r="AA293" i="1"/>
  <c r="Y293" i="1"/>
  <c r="AB293" i="1"/>
  <c r="Z293" i="1"/>
  <c r="AD292" i="1" l="1"/>
  <c r="AC292" i="1"/>
  <c r="V293" i="1"/>
  <c r="AD293" i="1" s="1"/>
  <c r="AB294" i="1"/>
  <c r="Y294" i="1"/>
  <c r="W294" i="1"/>
  <c r="AA294" i="1"/>
  <c r="X294" i="1"/>
  <c r="Z294" i="1"/>
  <c r="V294" i="1" l="1"/>
  <c r="U294" i="1"/>
  <c r="AC294" i="1" s="1"/>
  <c r="AA295" i="1"/>
  <c r="X295" i="1"/>
  <c r="W295" i="1"/>
  <c r="AB295" i="1"/>
  <c r="Z295" i="1"/>
  <c r="Y295" i="1"/>
  <c r="AD294" i="1" l="1"/>
  <c r="AB296" i="1"/>
  <c r="X296" i="1"/>
  <c r="W296" i="1"/>
  <c r="AA296" i="1"/>
  <c r="Y296" i="1"/>
  <c r="Z296" i="1"/>
  <c r="V295" i="1"/>
  <c r="U295" i="1"/>
  <c r="AC295" i="1" s="1"/>
  <c r="AD295" i="1" l="1"/>
  <c r="AB297" i="1"/>
  <c r="AA297" i="1"/>
  <c r="Z297" i="1"/>
  <c r="Y297" i="1"/>
  <c r="X297" i="1"/>
  <c r="W297" i="1"/>
  <c r="V296" i="1"/>
  <c r="U296" i="1"/>
  <c r="AC296" i="1" s="1"/>
  <c r="AD296" i="1" l="1"/>
  <c r="AB298" i="1"/>
  <c r="Y298" i="1"/>
  <c r="X298" i="1"/>
  <c r="AA298" i="1"/>
  <c r="W298" i="1"/>
  <c r="Z298" i="1"/>
  <c r="V297" i="1"/>
  <c r="U297" i="1"/>
  <c r="AC297" i="1" s="1"/>
  <c r="AD297" i="1" l="1"/>
  <c r="AB299" i="1"/>
  <c r="AA299" i="1"/>
  <c r="Y299" i="1"/>
  <c r="W299" i="1"/>
  <c r="Z299" i="1"/>
  <c r="X299" i="1"/>
  <c r="V298" i="1"/>
  <c r="U298" i="1"/>
  <c r="AC298" i="1" s="1"/>
  <c r="AD298" i="1" l="1"/>
  <c r="V299" i="1"/>
  <c r="U299" i="1"/>
  <c r="AB300" i="1"/>
  <c r="AA300" i="1"/>
  <c r="Z300" i="1"/>
  <c r="Y300" i="1"/>
  <c r="X300" i="1"/>
  <c r="W300" i="1"/>
  <c r="AD299" i="1" l="1"/>
  <c r="AC299" i="1"/>
  <c r="AB301" i="1"/>
  <c r="W301" i="1"/>
  <c r="AA301" i="1"/>
  <c r="Z301" i="1"/>
  <c r="X301" i="1"/>
  <c r="Y301" i="1"/>
  <c r="U300" i="1"/>
  <c r="AC300" i="1" s="1"/>
  <c r="V300" i="1"/>
  <c r="AB302" i="1" l="1"/>
  <c r="AA302" i="1"/>
  <c r="Z302" i="1"/>
  <c r="X302" i="1"/>
  <c r="Y302" i="1"/>
  <c r="W302" i="1"/>
  <c r="AD300" i="1"/>
  <c r="V301" i="1"/>
  <c r="U301" i="1"/>
  <c r="AD301" i="1" l="1"/>
  <c r="AC301" i="1"/>
  <c r="Q303" i="1"/>
  <c r="AB303" i="1" s="1"/>
  <c r="P303" i="1"/>
  <c r="AA303" i="1" s="1"/>
  <c r="O303" i="1"/>
  <c r="Z303" i="1" s="1"/>
  <c r="N303" i="1"/>
  <c r="Y303" i="1" s="1"/>
  <c r="M303" i="1"/>
  <c r="X303" i="1" s="1"/>
  <c r="L303" i="1"/>
  <c r="K303" i="1"/>
  <c r="V302" i="1"/>
  <c r="U302" i="1"/>
  <c r="AC302" i="1" s="1"/>
  <c r="R303" i="1" l="1"/>
  <c r="U303" i="1" s="1"/>
  <c r="AC303" i="1" s="1"/>
  <c r="W303" i="1"/>
  <c r="AD302" i="1"/>
  <c r="V303" i="1"/>
  <c r="AB304" i="1"/>
  <c r="W304" i="1"/>
  <c r="AA304" i="1"/>
  <c r="Z304" i="1"/>
  <c r="Y304" i="1"/>
  <c r="X304" i="1"/>
  <c r="U304" i="1" l="1"/>
  <c r="AC304" i="1" s="1"/>
  <c r="V304" i="1"/>
  <c r="AA305" i="1"/>
  <c r="AB305" i="1"/>
  <c r="Z305" i="1"/>
  <c r="Y305" i="1"/>
  <c r="X305" i="1"/>
  <c r="W305" i="1"/>
  <c r="AD303" i="1"/>
  <c r="AD304" i="1" l="1"/>
  <c r="AB306" i="1"/>
  <c r="AA306" i="1"/>
  <c r="Z306" i="1"/>
  <c r="Y306" i="1"/>
  <c r="W306" i="1"/>
  <c r="X306" i="1"/>
  <c r="U305" i="1"/>
  <c r="AC305" i="1" s="1"/>
  <c r="V305" i="1"/>
  <c r="AD305" i="1" l="1"/>
  <c r="V306" i="1"/>
  <c r="U306" i="1"/>
  <c r="AC306" i="1" s="1"/>
  <c r="AA307" i="1"/>
  <c r="Z307" i="1"/>
  <c r="AB307" i="1"/>
  <c r="J308" i="1"/>
  <c r="X307" i="1"/>
  <c r="Y307" i="1"/>
  <c r="W307" i="1"/>
  <c r="M308" i="1" l="1"/>
  <c r="L308" i="1"/>
  <c r="W308" i="1" s="1"/>
  <c r="Q308" i="1"/>
  <c r="AB308" i="1" s="1"/>
  <c r="P308" i="1"/>
  <c r="AA308" i="1" s="1"/>
  <c r="O308" i="1"/>
  <c r="Z308" i="1" s="1"/>
  <c r="N308" i="1"/>
  <c r="Y308" i="1" s="1"/>
  <c r="K308" i="1"/>
  <c r="AD306" i="1"/>
  <c r="U307" i="1"/>
  <c r="AC307" i="1" s="1"/>
  <c r="V307" i="1"/>
  <c r="X308" i="1"/>
  <c r="J309" i="1"/>
  <c r="R308" i="1" l="1"/>
  <c r="U308" i="1" s="1"/>
  <c r="AC308" i="1" s="1"/>
  <c r="O309" i="1"/>
  <c r="Z309" i="1" s="1"/>
  <c r="N309" i="1"/>
  <c r="Y309" i="1" s="1"/>
  <c r="M309" i="1"/>
  <c r="X309" i="1" s="1"/>
  <c r="L309" i="1"/>
  <c r="W309" i="1" s="1"/>
  <c r="Q309" i="1"/>
  <c r="AB309" i="1" s="1"/>
  <c r="P309" i="1"/>
  <c r="AA309" i="1" s="1"/>
  <c r="K309" i="1"/>
  <c r="R309" i="1" s="1"/>
  <c r="AD307" i="1"/>
  <c r="V308" i="1"/>
  <c r="AD308" i="1" l="1"/>
  <c r="X310" i="1"/>
  <c r="W310" i="1"/>
  <c r="AB310" i="1"/>
  <c r="Z310" i="1"/>
  <c r="Y310" i="1"/>
  <c r="AA310" i="1"/>
  <c r="V309" i="1"/>
  <c r="U309" i="1"/>
  <c r="AC309" i="1" s="1"/>
  <c r="AD309" i="1" l="1"/>
  <c r="AA311" i="1"/>
  <c r="Z311" i="1"/>
  <c r="X311" i="1"/>
  <c r="W311" i="1"/>
  <c r="Y311" i="1"/>
  <c r="J312" i="1"/>
  <c r="AB311" i="1"/>
  <c r="V310" i="1"/>
  <c r="U310" i="1"/>
  <c r="AD310" i="1" l="1"/>
  <c r="AC310" i="1"/>
  <c r="M312" i="1"/>
  <c r="X312" i="1" s="1"/>
  <c r="L312" i="1"/>
  <c r="W312" i="1" s="1"/>
  <c r="Q312" i="1"/>
  <c r="AB312" i="1" s="1"/>
  <c r="P312" i="1"/>
  <c r="AA312" i="1" s="1"/>
  <c r="O312" i="1"/>
  <c r="Z312" i="1" s="1"/>
  <c r="N312" i="1"/>
  <c r="Y312" i="1" s="1"/>
  <c r="K312" i="1"/>
  <c r="V311" i="1"/>
  <c r="U311" i="1"/>
  <c r="AC311" i="1" s="1"/>
  <c r="J313" i="1"/>
  <c r="O313" i="1" l="1"/>
  <c r="N313" i="1"/>
  <c r="Y313" i="1" s="1"/>
  <c r="M313" i="1"/>
  <c r="L313" i="1"/>
  <c r="W313" i="1" s="1"/>
  <c r="Q313" i="1"/>
  <c r="AB313" i="1" s="1"/>
  <c r="P313" i="1"/>
  <c r="AA313" i="1" s="1"/>
  <c r="K313" i="1"/>
  <c r="R313" i="1" s="1"/>
  <c r="R312" i="1"/>
  <c r="U312" i="1" s="1"/>
  <c r="AC312" i="1" s="1"/>
  <c r="AD311" i="1"/>
  <c r="Z313" i="1"/>
  <c r="X313" i="1"/>
  <c r="V312" i="1"/>
  <c r="AD312" i="1" l="1"/>
  <c r="V313" i="1"/>
  <c r="U313" i="1"/>
  <c r="AA314" i="1"/>
  <c r="Z314" i="1"/>
  <c r="Y314" i="1"/>
  <c r="X314" i="1"/>
  <c r="AB314" i="1"/>
  <c r="W314" i="1"/>
  <c r="AD313" i="1" l="1"/>
  <c r="AC313" i="1"/>
  <c r="V314" i="1"/>
  <c r="U314" i="1"/>
  <c r="AC314" i="1" s="1"/>
  <c r="AA315" i="1"/>
  <c r="Z315" i="1"/>
  <c r="X315" i="1"/>
  <c r="W315" i="1"/>
  <c r="J316" i="1"/>
  <c r="Y315" i="1"/>
  <c r="AB315" i="1"/>
  <c r="M316" i="1" l="1"/>
  <c r="L316" i="1"/>
  <c r="W316" i="1" s="1"/>
  <c r="Q316" i="1"/>
  <c r="AB316" i="1" s="1"/>
  <c r="P316" i="1"/>
  <c r="AA316" i="1" s="1"/>
  <c r="O316" i="1"/>
  <c r="Z316" i="1" s="1"/>
  <c r="N316" i="1"/>
  <c r="Y316" i="1" s="1"/>
  <c r="K316" i="1"/>
  <c r="AD314" i="1"/>
  <c r="X316" i="1"/>
  <c r="V315" i="1"/>
  <c r="U315" i="1"/>
  <c r="AC315" i="1" s="1"/>
  <c r="R316" i="1" l="1"/>
  <c r="U316" i="1" s="1"/>
  <c r="AC316" i="1" s="1"/>
  <c r="AD315" i="1"/>
  <c r="V316" i="1"/>
  <c r="AA317" i="1"/>
  <c r="Z317" i="1"/>
  <c r="Y317" i="1"/>
  <c r="X317" i="1"/>
  <c r="W317" i="1"/>
  <c r="AB317" i="1"/>
  <c r="AD316" i="1" l="1"/>
  <c r="V317" i="1"/>
  <c r="U317" i="1"/>
  <c r="AC317" i="1" s="1"/>
  <c r="W318" i="1"/>
  <c r="X318" i="1"/>
  <c r="AA318" i="1"/>
  <c r="Z318" i="1"/>
  <c r="Y318" i="1"/>
  <c r="AB318" i="1"/>
  <c r="AD317" i="1" l="1"/>
  <c r="V318" i="1"/>
  <c r="U318" i="1"/>
  <c r="AC318" i="1" s="1"/>
  <c r="AD318" i="1" l="1"/>
  <c r="X319" i="1" l="1"/>
  <c r="W319" i="1"/>
  <c r="Z319" i="1"/>
  <c r="AB319" i="1"/>
  <c r="AA319" i="1"/>
  <c r="Y319" i="1"/>
  <c r="Y320" i="1" l="1"/>
  <c r="W320" i="1"/>
  <c r="X320" i="1"/>
  <c r="Z320" i="1"/>
  <c r="AA320" i="1"/>
  <c r="AB320" i="1"/>
  <c r="U319" i="1"/>
  <c r="AC319" i="1" s="1"/>
  <c r="V319" i="1"/>
  <c r="AD319" i="1" l="1"/>
  <c r="X321" i="1"/>
  <c r="AB321" i="1"/>
  <c r="W321" i="1"/>
  <c r="AA321" i="1"/>
  <c r="Z321" i="1"/>
  <c r="Y321" i="1"/>
  <c r="U320" i="1"/>
  <c r="AC320" i="1" s="1"/>
  <c r="V320" i="1"/>
  <c r="AD320" i="1" l="1"/>
  <c r="AA322" i="1"/>
  <c r="W322" i="1"/>
  <c r="Z322" i="1"/>
  <c r="Y322" i="1"/>
  <c r="X322" i="1"/>
  <c r="AB322" i="1"/>
  <c r="V321" i="1"/>
  <c r="U321" i="1"/>
  <c r="AC321" i="1" s="1"/>
  <c r="AD321" i="1" l="1"/>
  <c r="Q323" i="1"/>
  <c r="AB323" i="1" s="1"/>
  <c r="P323" i="1"/>
  <c r="AA323" i="1" s="1"/>
  <c r="O323" i="1"/>
  <c r="Z323" i="1" s="1"/>
  <c r="N323" i="1"/>
  <c r="Y323" i="1" s="1"/>
  <c r="M323" i="1"/>
  <c r="X323" i="1" s="1"/>
  <c r="L323" i="1"/>
  <c r="W323" i="1" s="1"/>
  <c r="K323" i="1"/>
  <c r="J324" i="1"/>
  <c r="U322" i="1"/>
  <c r="AC322" i="1" s="1"/>
  <c r="V322" i="1"/>
  <c r="R323" i="1" l="1"/>
  <c r="U323" i="1" s="1"/>
  <c r="AC323" i="1" s="1"/>
  <c r="Q324" i="1"/>
  <c r="P324" i="1"/>
  <c r="AA324" i="1" s="1"/>
  <c r="O324" i="1"/>
  <c r="Z324" i="1" s="1"/>
  <c r="N324" i="1"/>
  <c r="Y324" i="1" s="1"/>
  <c r="M324" i="1"/>
  <c r="X324" i="1" s="1"/>
  <c r="L324" i="1"/>
  <c r="K324" i="1"/>
  <c r="AD322" i="1"/>
  <c r="V323" i="1"/>
  <c r="AB324" i="1"/>
  <c r="J325" i="1"/>
  <c r="R324" i="1" l="1"/>
  <c r="W324" i="1"/>
  <c r="M325" i="1"/>
  <c r="X325" i="1" s="1"/>
  <c r="L325" i="1"/>
  <c r="W325" i="1" s="1"/>
  <c r="Q325" i="1"/>
  <c r="AB325" i="1" s="1"/>
  <c r="P325" i="1"/>
  <c r="AA325" i="1" s="1"/>
  <c r="O325" i="1"/>
  <c r="Z325" i="1" s="1"/>
  <c r="N325" i="1"/>
  <c r="K325" i="1"/>
  <c r="AD323" i="1"/>
  <c r="V324" i="1"/>
  <c r="U324" i="1"/>
  <c r="AC324" i="1" s="1"/>
  <c r="R325" i="1" l="1"/>
  <c r="U325" i="1" s="1"/>
  <c r="AC325" i="1" s="1"/>
  <c r="Y325" i="1"/>
  <c r="AD324" i="1"/>
  <c r="Y326" i="1"/>
  <c r="AB326" i="1"/>
  <c r="AA326" i="1"/>
  <c r="X326" i="1"/>
  <c r="W326" i="1"/>
  <c r="Z326" i="1"/>
  <c r="V325" i="1"/>
  <c r="AD325" i="1" l="1"/>
  <c r="U326" i="1"/>
  <c r="AC326" i="1" s="1"/>
  <c r="V326" i="1"/>
  <c r="AA327" i="1"/>
  <c r="Z327" i="1"/>
  <c r="Y327" i="1"/>
  <c r="J328" i="1"/>
  <c r="X327" i="1"/>
  <c r="AB327" i="1"/>
  <c r="W327" i="1"/>
  <c r="Q328" i="1" l="1"/>
  <c r="P328" i="1"/>
  <c r="AA328" i="1" s="1"/>
  <c r="O328" i="1"/>
  <c r="Z328" i="1" s="1"/>
  <c r="N328" i="1"/>
  <c r="Y328" i="1" s="1"/>
  <c r="M328" i="1"/>
  <c r="X328" i="1" s="1"/>
  <c r="L328" i="1"/>
  <c r="W328" i="1" s="1"/>
  <c r="K328" i="1"/>
  <c r="AD326" i="1"/>
  <c r="V327" i="1"/>
  <c r="U327" i="1"/>
  <c r="J329" i="1"/>
  <c r="AB328" i="1"/>
  <c r="AD327" i="1" l="1"/>
  <c r="AC327" i="1"/>
  <c r="R328" i="1"/>
  <c r="U328" i="1" s="1"/>
  <c r="AC328" i="1" s="1"/>
  <c r="M329" i="1"/>
  <c r="X329" i="1" s="1"/>
  <c r="L329" i="1"/>
  <c r="W329" i="1" s="1"/>
  <c r="Q329" i="1"/>
  <c r="AB329" i="1" s="1"/>
  <c r="P329" i="1"/>
  <c r="AA329" i="1" s="1"/>
  <c r="O329" i="1"/>
  <c r="Z329" i="1" s="1"/>
  <c r="N329" i="1"/>
  <c r="Y329" i="1" s="1"/>
  <c r="K329" i="1"/>
  <c r="V328" i="1"/>
  <c r="R329" i="1" l="1"/>
  <c r="U329" i="1" s="1"/>
  <c r="AC329" i="1" s="1"/>
  <c r="AD328" i="1"/>
  <c r="Y330" i="1"/>
  <c r="X330" i="1"/>
  <c r="W330" i="1"/>
  <c r="AB330" i="1"/>
  <c r="AA330" i="1"/>
  <c r="Z330" i="1"/>
  <c r="V329" i="1"/>
  <c r="AD329" i="1" l="1"/>
  <c r="V330" i="1"/>
  <c r="U330" i="1"/>
  <c r="AA331" i="1"/>
  <c r="Z331" i="1"/>
  <c r="X331" i="1"/>
  <c r="AB331" i="1"/>
  <c r="Y331" i="1"/>
  <c r="W331" i="1"/>
  <c r="AD330" i="1" l="1"/>
  <c r="AC330" i="1"/>
  <c r="Q332" i="1"/>
  <c r="AB332" i="1" s="1"/>
  <c r="P332" i="1"/>
  <c r="AA332" i="1" s="1"/>
  <c r="O332" i="1"/>
  <c r="Z332" i="1" s="1"/>
  <c r="N332" i="1"/>
  <c r="Y332" i="1" s="1"/>
  <c r="M332" i="1"/>
  <c r="X332" i="1" s="1"/>
  <c r="L332" i="1"/>
  <c r="K332" i="1"/>
  <c r="V331" i="1"/>
  <c r="U331" i="1"/>
  <c r="AC331" i="1" s="1"/>
  <c r="J333" i="1"/>
  <c r="R332" i="1" l="1"/>
  <c r="U332" i="1" s="1"/>
  <c r="AC332" i="1" s="1"/>
  <c r="M333" i="1"/>
  <c r="X333" i="1" s="1"/>
  <c r="L333" i="1"/>
  <c r="Q333" i="1"/>
  <c r="AB333" i="1" s="1"/>
  <c r="P333" i="1"/>
  <c r="AA333" i="1" s="1"/>
  <c r="O333" i="1"/>
  <c r="Z333" i="1" s="1"/>
  <c r="N333" i="1"/>
  <c r="K333" i="1"/>
  <c r="W332" i="1"/>
  <c r="AD331" i="1"/>
  <c r="V332" i="1"/>
  <c r="J334" i="1"/>
  <c r="W333" i="1"/>
  <c r="R333" i="1" l="1"/>
  <c r="O334" i="1"/>
  <c r="N334" i="1"/>
  <c r="Y334" i="1" s="1"/>
  <c r="M334" i="1"/>
  <c r="X334" i="1" s="1"/>
  <c r="L334" i="1"/>
  <c r="W334" i="1" s="1"/>
  <c r="Q334" i="1"/>
  <c r="AB334" i="1" s="1"/>
  <c r="P334" i="1"/>
  <c r="AA334" i="1" s="1"/>
  <c r="K334" i="1"/>
  <c r="Y333" i="1"/>
  <c r="AD332" i="1"/>
  <c r="J335" i="1"/>
  <c r="Z334" i="1"/>
  <c r="V333" i="1"/>
  <c r="U333" i="1"/>
  <c r="AC333" i="1" s="1"/>
  <c r="R334" i="1" l="1"/>
  <c r="U334" i="1" s="1"/>
  <c r="AC334" i="1" s="1"/>
  <c r="Q335" i="1"/>
  <c r="AB335" i="1" s="1"/>
  <c r="P335" i="1"/>
  <c r="AA335" i="1" s="1"/>
  <c r="O335" i="1"/>
  <c r="Z335" i="1" s="1"/>
  <c r="N335" i="1"/>
  <c r="Y335" i="1" s="1"/>
  <c r="M335" i="1"/>
  <c r="X335" i="1" s="1"/>
  <c r="L335" i="1"/>
  <c r="W335" i="1" s="1"/>
  <c r="K335" i="1"/>
  <c r="AD333" i="1"/>
  <c r="J336" i="1"/>
  <c r="V334" i="1"/>
  <c r="R335" i="1" l="1"/>
  <c r="U335" i="1" s="1"/>
  <c r="AC335" i="1" s="1"/>
  <c r="Q336" i="1"/>
  <c r="AB336" i="1" s="1"/>
  <c r="P336" i="1"/>
  <c r="AA336" i="1" s="1"/>
  <c r="O336" i="1"/>
  <c r="Z336" i="1" s="1"/>
  <c r="N336" i="1"/>
  <c r="Y336" i="1" s="1"/>
  <c r="M336" i="1"/>
  <c r="X336" i="1" s="1"/>
  <c r="L336" i="1"/>
  <c r="K336" i="1"/>
  <c r="AD334" i="1"/>
  <c r="J337" i="1"/>
  <c r="V335" i="1"/>
  <c r="R336" i="1" l="1"/>
  <c r="U336" i="1" s="1"/>
  <c r="AC336" i="1" s="1"/>
  <c r="M337" i="1"/>
  <c r="X337" i="1" s="1"/>
  <c r="L337" i="1"/>
  <c r="W337" i="1" s="1"/>
  <c r="Q337" i="1"/>
  <c r="AB337" i="1" s="1"/>
  <c r="P337" i="1"/>
  <c r="AA337" i="1" s="1"/>
  <c r="O337" i="1"/>
  <c r="Z337" i="1" s="1"/>
  <c r="N337" i="1"/>
  <c r="Y337" i="1" s="1"/>
  <c r="K337" i="1"/>
  <c r="W336" i="1"/>
  <c r="AD335" i="1"/>
  <c r="V336" i="1"/>
  <c r="J338" i="1"/>
  <c r="R337" i="1" l="1"/>
  <c r="U337" i="1" s="1"/>
  <c r="AC337" i="1" s="1"/>
  <c r="O338" i="1"/>
  <c r="Z338" i="1" s="1"/>
  <c r="N338" i="1"/>
  <c r="Y338" i="1" s="1"/>
  <c r="M338" i="1"/>
  <c r="X338" i="1" s="1"/>
  <c r="L338" i="1"/>
  <c r="W338" i="1" s="1"/>
  <c r="Q338" i="1"/>
  <c r="AB338" i="1" s="1"/>
  <c r="P338" i="1"/>
  <c r="AA338" i="1" s="1"/>
  <c r="K338" i="1"/>
  <c r="AD336" i="1"/>
  <c r="V337" i="1"/>
  <c r="J339" i="1"/>
  <c r="R338" i="1" l="1"/>
  <c r="U338" i="1" s="1"/>
  <c r="AC338" i="1" s="1"/>
  <c r="Q339" i="1"/>
  <c r="AB339" i="1" s="1"/>
  <c r="P339" i="1"/>
  <c r="AA339" i="1" s="1"/>
  <c r="O339" i="1"/>
  <c r="Z339" i="1" s="1"/>
  <c r="N339" i="1"/>
  <c r="Y339" i="1" s="1"/>
  <c r="M339" i="1"/>
  <c r="X339" i="1" s="1"/>
  <c r="L339" i="1"/>
  <c r="W339" i="1" s="1"/>
  <c r="K339" i="1"/>
  <c r="R339" i="1" s="1"/>
  <c r="AD337" i="1"/>
  <c r="V338" i="1"/>
  <c r="AD338" i="1" l="1"/>
  <c r="V339" i="1"/>
  <c r="U339" i="1"/>
  <c r="AC339" i="1" s="1"/>
  <c r="Y340" i="1"/>
  <c r="X340" i="1"/>
  <c r="AB340" i="1"/>
  <c r="Z340" i="1"/>
  <c r="W340" i="1"/>
  <c r="AA340" i="1"/>
  <c r="AD339" i="1" l="1"/>
  <c r="AA341" i="1"/>
  <c r="Z341" i="1"/>
  <c r="X341" i="1"/>
  <c r="AB341" i="1"/>
  <c r="Y341" i="1"/>
  <c r="W341" i="1"/>
  <c r="U340" i="1"/>
  <c r="AC340" i="1" s="1"/>
  <c r="V340" i="1"/>
  <c r="O342" i="1" l="1"/>
  <c r="Z342" i="1" s="1"/>
  <c r="N342" i="1"/>
  <c r="Y342" i="1" s="1"/>
  <c r="M342" i="1"/>
  <c r="X342" i="1" s="1"/>
  <c r="L342" i="1"/>
  <c r="W342" i="1" s="1"/>
  <c r="Q342" i="1"/>
  <c r="AB342" i="1" s="1"/>
  <c r="P342" i="1"/>
  <c r="AA342" i="1" s="1"/>
  <c r="K342" i="1"/>
  <c r="AD340" i="1"/>
  <c r="V341" i="1"/>
  <c r="U341" i="1"/>
  <c r="AC341" i="1" s="1"/>
  <c r="R342" i="1" l="1"/>
  <c r="U342" i="1" s="1"/>
  <c r="AC342" i="1" s="1"/>
  <c r="Q343" i="1"/>
  <c r="AB343" i="1" s="1"/>
  <c r="P343" i="1"/>
  <c r="AA343" i="1" s="1"/>
  <c r="O343" i="1"/>
  <c r="Z343" i="1" s="1"/>
  <c r="N343" i="1"/>
  <c r="Y343" i="1" s="1"/>
  <c r="M343" i="1"/>
  <c r="X343" i="1" s="1"/>
  <c r="L343" i="1"/>
  <c r="W343" i="1" s="1"/>
  <c r="K343" i="1"/>
  <c r="AD341" i="1"/>
  <c r="V342" i="1"/>
  <c r="R343" i="1" l="1"/>
  <c r="U343" i="1" s="1"/>
  <c r="AC343" i="1" s="1"/>
  <c r="AD342" i="1"/>
  <c r="Y344" i="1"/>
  <c r="X344" i="1"/>
  <c r="W344" i="1"/>
  <c r="AB344" i="1"/>
  <c r="AA344" i="1"/>
  <c r="Z344" i="1"/>
  <c r="V343" i="1"/>
  <c r="AD343" i="1" l="1"/>
  <c r="U344" i="1"/>
  <c r="AC344" i="1" s="1"/>
  <c r="V344" i="1"/>
  <c r="Y345" i="1"/>
  <c r="X345" i="1"/>
  <c r="AB345" i="1"/>
  <c r="Z345" i="1"/>
  <c r="W345" i="1"/>
  <c r="AA345" i="1"/>
  <c r="O346" i="1" l="1"/>
  <c r="N346" i="1"/>
  <c r="Y346" i="1" s="1"/>
  <c r="M346" i="1"/>
  <c r="X346" i="1" s="1"/>
  <c r="L346" i="1"/>
  <c r="W346" i="1" s="1"/>
  <c r="Q346" i="1"/>
  <c r="AB346" i="1" s="1"/>
  <c r="P346" i="1"/>
  <c r="AA346" i="1" s="1"/>
  <c r="K346" i="1"/>
  <c r="J347" i="1"/>
  <c r="Z346" i="1"/>
  <c r="U345" i="1"/>
  <c r="AC345" i="1" s="1"/>
  <c r="V345" i="1"/>
  <c r="AD344" i="1"/>
  <c r="R346" i="1" l="1"/>
  <c r="U346" i="1" s="1"/>
  <c r="AC346" i="1" s="1"/>
  <c r="Q347" i="1"/>
  <c r="AB347" i="1" s="1"/>
  <c r="P347" i="1"/>
  <c r="AA347" i="1" s="1"/>
  <c r="O347" i="1"/>
  <c r="Z347" i="1" s="1"/>
  <c r="N347" i="1"/>
  <c r="Y347" i="1" s="1"/>
  <c r="M347" i="1"/>
  <c r="X347" i="1" s="1"/>
  <c r="L347" i="1"/>
  <c r="W347" i="1" s="1"/>
  <c r="K347" i="1"/>
  <c r="V346" i="1"/>
  <c r="J348" i="1"/>
  <c r="AD345" i="1"/>
  <c r="R347" i="1" l="1"/>
  <c r="Q348" i="1"/>
  <c r="AB348" i="1" s="1"/>
  <c r="P348" i="1"/>
  <c r="AA348" i="1" s="1"/>
  <c r="O348" i="1"/>
  <c r="Z348" i="1" s="1"/>
  <c r="N348" i="1"/>
  <c r="Y348" i="1" s="1"/>
  <c r="M348" i="1"/>
  <c r="X348" i="1" s="1"/>
  <c r="L348" i="1"/>
  <c r="W348" i="1" s="1"/>
  <c r="K348" i="1"/>
  <c r="AD346" i="1"/>
  <c r="U347" i="1"/>
  <c r="AC347" i="1" s="1"/>
  <c r="V347" i="1"/>
  <c r="J349" i="1"/>
  <c r="M349" i="1" l="1"/>
  <c r="L349" i="1"/>
  <c r="W349" i="1" s="1"/>
  <c r="Q349" i="1"/>
  <c r="AB349" i="1" s="1"/>
  <c r="P349" i="1"/>
  <c r="AA349" i="1" s="1"/>
  <c r="O349" i="1"/>
  <c r="Z349" i="1" s="1"/>
  <c r="N349" i="1"/>
  <c r="Y349" i="1" s="1"/>
  <c r="K349" i="1"/>
  <c r="R348" i="1"/>
  <c r="U348" i="1" s="1"/>
  <c r="AC348" i="1" s="1"/>
  <c r="AD347" i="1"/>
  <c r="V348" i="1"/>
  <c r="X349" i="1"/>
  <c r="R349" i="1" l="1"/>
  <c r="U349" i="1" s="1"/>
  <c r="AD348" i="1"/>
  <c r="V349" i="1"/>
  <c r="Y350" i="1"/>
  <c r="Z350" i="1"/>
  <c r="X350" i="1"/>
  <c r="W350" i="1"/>
  <c r="AB350" i="1"/>
  <c r="AA350" i="1"/>
  <c r="AD349" i="1" l="1"/>
  <c r="AC349" i="1"/>
  <c r="V350" i="1"/>
  <c r="U350" i="1"/>
  <c r="AC350" i="1" s="1"/>
  <c r="AA351" i="1"/>
  <c r="Z351" i="1"/>
  <c r="Y351" i="1"/>
  <c r="W351" i="1"/>
  <c r="X351" i="1"/>
  <c r="AB351" i="1"/>
  <c r="AD350" i="1" l="1"/>
  <c r="V351" i="1"/>
  <c r="U351" i="1"/>
  <c r="AC351" i="1" s="1"/>
  <c r="Y352" i="1"/>
  <c r="X352" i="1"/>
  <c r="W352" i="1"/>
  <c r="J353" i="1"/>
  <c r="AA352" i="1"/>
  <c r="AB352" i="1"/>
  <c r="Z352" i="1"/>
  <c r="M353" i="1" l="1"/>
  <c r="L353" i="1"/>
  <c r="W353" i="1" s="1"/>
  <c r="Q353" i="1"/>
  <c r="AB353" i="1" s="1"/>
  <c r="P353" i="1"/>
  <c r="AA353" i="1" s="1"/>
  <c r="O353" i="1"/>
  <c r="Z353" i="1" s="1"/>
  <c r="N353" i="1"/>
  <c r="K353" i="1"/>
  <c r="AD351" i="1"/>
  <c r="X353" i="1"/>
  <c r="J354" i="1"/>
  <c r="U352" i="1"/>
  <c r="AC352" i="1" s="1"/>
  <c r="V352" i="1"/>
  <c r="R353" i="1" l="1"/>
  <c r="O354" i="1"/>
  <c r="Z354" i="1" s="1"/>
  <c r="N354" i="1"/>
  <c r="Y354" i="1" s="1"/>
  <c r="M354" i="1"/>
  <c r="X354" i="1" s="1"/>
  <c r="L354" i="1"/>
  <c r="W354" i="1" s="1"/>
  <c r="Q354" i="1"/>
  <c r="AB354" i="1" s="1"/>
  <c r="P354" i="1"/>
  <c r="AA354" i="1" s="1"/>
  <c r="K354" i="1"/>
  <c r="Y353" i="1"/>
  <c r="AD352" i="1"/>
  <c r="J355" i="1"/>
  <c r="U353" i="1"/>
  <c r="AC353" i="1" s="1"/>
  <c r="V353" i="1"/>
  <c r="R354" i="1" l="1"/>
  <c r="U354" i="1" s="1"/>
  <c r="AC354" i="1" s="1"/>
  <c r="Q355" i="1"/>
  <c r="P355" i="1"/>
  <c r="AA355" i="1" s="1"/>
  <c r="O355" i="1"/>
  <c r="Z355" i="1" s="1"/>
  <c r="N355" i="1"/>
  <c r="Y355" i="1" s="1"/>
  <c r="M355" i="1"/>
  <c r="X355" i="1" s="1"/>
  <c r="L355" i="1"/>
  <c r="W355" i="1" s="1"/>
  <c r="K355" i="1"/>
  <c r="V354" i="1"/>
  <c r="AD353" i="1"/>
  <c r="AB355" i="1"/>
  <c r="J356" i="1"/>
  <c r="R355" i="1" l="1"/>
  <c r="Q356" i="1"/>
  <c r="AB356" i="1" s="1"/>
  <c r="P356" i="1"/>
  <c r="AA356" i="1" s="1"/>
  <c r="O356" i="1"/>
  <c r="Z356" i="1" s="1"/>
  <c r="N356" i="1"/>
  <c r="Y356" i="1" s="1"/>
  <c r="M356" i="1"/>
  <c r="X356" i="1" s="1"/>
  <c r="K356" i="1"/>
  <c r="L356" i="1"/>
  <c r="R356" i="1" s="1"/>
  <c r="AD354" i="1"/>
  <c r="J357" i="1"/>
  <c r="V355" i="1"/>
  <c r="U355" i="1"/>
  <c r="AC355" i="1" s="1"/>
  <c r="M357" i="1" l="1"/>
  <c r="L357" i="1"/>
  <c r="Q357" i="1"/>
  <c r="AB357" i="1" s="1"/>
  <c r="P357" i="1"/>
  <c r="O357" i="1"/>
  <c r="Z357" i="1" s="1"/>
  <c r="N357" i="1"/>
  <c r="Y357" i="1" s="1"/>
  <c r="K357" i="1"/>
  <c r="W356" i="1"/>
  <c r="AD355" i="1"/>
  <c r="U356" i="1"/>
  <c r="AC356" i="1" s="1"/>
  <c r="V356" i="1"/>
  <c r="X357" i="1"/>
  <c r="W357" i="1"/>
  <c r="AA357" i="1"/>
  <c r="R357" i="1" l="1"/>
  <c r="AD356" i="1"/>
  <c r="Y358" i="1"/>
  <c r="X358" i="1"/>
  <c r="W358" i="1"/>
  <c r="Z358" i="1"/>
  <c r="AA358" i="1"/>
  <c r="AB358" i="1"/>
  <c r="V357" i="1"/>
  <c r="U357" i="1"/>
  <c r="AC357" i="1" s="1"/>
  <c r="Q359" i="1" l="1"/>
  <c r="P359" i="1"/>
  <c r="AA359" i="1" s="1"/>
  <c r="AA4" i="1" s="1"/>
  <c r="O359" i="1"/>
  <c r="N359" i="1"/>
  <c r="Y359" i="1" s="1"/>
  <c r="Y4" i="1" s="1"/>
  <c r="M359" i="1"/>
  <c r="X359" i="1" s="1"/>
  <c r="X4" i="1" s="1"/>
  <c r="L359" i="1"/>
  <c r="W359" i="1" s="1"/>
  <c r="W4" i="1" s="1"/>
  <c r="K359" i="1"/>
  <c r="AD357" i="1"/>
  <c r="V358" i="1"/>
  <c r="U358" i="1"/>
  <c r="AC358" i="1" s="1"/>
  <c r="R359" i="1" l="1"/>
  <c r="AD358" i="1"/>
  <c r="AB359" i="1"/>
  <c r="AB4" i="1" s="1"/>
  <c r="Q1" i="1"/>
  <c r="Z359" i="1"/>
  <c r="Z4" i="1" s="1"/>
  <c r="O1" i="1"/>
  <c r="V359" i="1"/>
  <c r="V4" i="1" s="1"/>
  <c r="U359" i="1"/>
  <c r="AC359" i="1" s="1"/>
  <c r="AC4" i="1" s="1"/>
  <c r="AD4" i="1" l="1"/>
  <c r="AD359" i="1"/>
  <c r="V3" i="1" l="1"/>
  <c r="W3" i="1"/>
  <c r="X3" i="1"/>
  <c r="Y3" i="1"/>
  <c r="Z3" i="1"/>
  <c r="AB3" i="1"/>
  <c r="AA3" i="1"/>
  <c r="A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42447CAB-5E3A-4D02-9D19-6E9D73E7E065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18914740-9E61-4BD6-99BA-0CAA673ECAE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9678B158-0735-4336-A3B0-84B616B8C44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027A7202-EB09-4933-9530-3E997719EDF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2ECE5F25-6EAA-4267-B596-0436B25A19A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DE3AD525-86C1-4F6D-ACA4-B073EE4DF56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EF52B910-EEA4-4DBB-B9E2-1755A2456D57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89C18B6F-271B-4926-9901-54C84F4E060A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5DA8683F-5243-4DBC-9C80-C31FC44B1C88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7286BB21-E159-4DE4-BE7E-C7CB5B24E76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10CDC89E-0353-4EFC-BA56-8054CDBB53CA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53FAC6C0-E487-4784-B26D-DC79AF79142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CE8DCC9F-1E49-47DF-AE9C-C6E988BA3E7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E45C6BA9-58F2-41D4-8780-DC1A61A011A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70652117-8BF8-4EB9-ABEE-800A5E1BC1C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0E9D6777-956A-4C0C-A3C4-7787F38F630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FF0D5DB9-6429-420C-8D76-7DDB9D76E453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E05C77FC-B84D-4568-B04C-83A114D025C7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594A41C7-3E63-4713-9A25-1B09079A485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99A184F3-609B-4A5D-BFE4-61669E0DBBB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B336E771-5256-43EA-BB1E-FFE6ACF523C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611D5BB8-3C2C-466B-B472-F21B9FF36E9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DD0AE909-00CF-4606-9CEE-8373580CBB5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8644835E-1B5D-4795-A103-49EEDCCDEB4C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03CFA2DF-958C-4F31-BE23-7D1F9CC25CA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58D8B443-EE3B-41C8-AC74-27D1858119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E06A5E33-C999-459E-BF94-672AE7BB218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40AE0705-1B56-4BED-BD15-A5D4A9E95C05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3D0B78F1-CDB2-4DB5-B4B9-E40C5C8EEF3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EA56E5EC-0B1B-4D69-8776-EF9BE8C43A7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0588637E-171B-49EF-B4D9-B4E73CFCB0D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7981DA70-FA23-4ACF-81CE-5F97F043CFF9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688B9D61-BB40-4A0C-8A72-03B8525ED32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D6A6AF69-A49F-4826-8B8A-A9AC8AFB3F9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829C09B2-52EB-4E54-9536-4FC36136DC7D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224C1F5B-6BFB-4EC4-BC05-0069B2A9EBDB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sharedStrings.xml><?xml version="1.0" encoding="utf-8"?>
<sst xmlns="http://schemas.openxmlformats.org/spreadsheetml/2006/main" count="7788" uniqueCount="951">
  <si>
    <t>Product Code</t>
  </si>
  <si>
    <t>Description</t>
  </si>
  <si>
    <t>Brand</t>
  </si>
  <si>
    <t>Standard Pack</t>
  </si>
  <si>
    <t>UOM</t>
  </si>
  <si>
    <t>SUPPLIERS</t>
  </si>
  <si>
    <t>Latest Purchase Price</t>
  </si>
  <si>
    <t>Wages</t>
  </si>
  <si>
    <t>Upkeep EXPENSE</t>
  </si>
  <si>
    <t>Upkeep of office</t>
  </si>
  <si>
    <t>Ulilities</t>
  </si>
  <si>
    <t>GST</t>
  </si>
  <si>
    <t>Depreciation</t>
  </si>
  <si>
    <t>Standard Selling Price</t>
  </si>
  <si>
    <t>Current Selling Price</t>
  </si>
  <si>
    <t>Profit &amp; Loss</t>
  </si>
  <si>
    <t>Avocodo 鳄梨酱</t>
  </si>
  <si>
    <t>DO!</t>
  </si>
  <si>
    <t>Blueberry 蓝莓酱</t>
  </si>
  <si>
    <t>-</t>
  </si>
  <si>
    <t>Box</t>
  </si>
  <si>
    <t>Bobo Cha Cubes.摩摩喳喳</t>
  </si>
  <si>
    <t>kg</t>
  </si>
  <si>
    <t>Chendol浆咯</t>
  </si>
  <si>
    <t>3 kgs</t>
  </si>
  <si>
    <t>Bag</t>
  </si>
  <si>
    <t>Durian Puree 榴莲</t>
  </si>
  <si>
    <t xml:space="preserve">Fresh Soursop 红毛榴莲 </t>
  </si>
  <si>
    <t>Tub</t>
  </si>
  <si>
    <t>Fresh Soursop 红毛榴莲(无)</t>
  </si>
  <si>
    <t>Green Apple Jam  青苹果</t>
  </si>
  <si>
    <t>Guava Puree番石榴</t>
  </si>
  <si>
    <t>KIWI Syrup 奇异果</t>
  </si>
  <si>
    <t>Mango Puree芒果</t>
  </si>
  <si>
    <t>Strawberry Puree草莓</t>
  </si>
  <si>
    <t>Tadpole蝌蚪</t>
  </si>
  <si>
    <t>1 kg</t>
  </si>
  <si>
    <t>1kg</t>
  </si>
  <si>
    <t>Pkt</t>
  </si>
  <si>
    <t>Q Ball Q圆</t>
  </si>
  <si>
    <t>Passion Fruit Jam 百香果</t>
  </si>
  <si>
    <t>Ctn</t>
  </si>
  <si>
    <t>TSM</t>
  </si>
  <si>
    <t>500g x 20pkt</t>
  </si>
  <si>
    <t>Chin Chow  仙 草</t>
  </si>
  <si>
    <t>5KGS/PKT</t>
  </si>
  <si>
    <t>Agar Agar Powder (Rose)菜燕粉</t>
  </si>
  <si>
    <t>Rose</t>
  </si>
  <si>
    <t>Agar Powder菜燕粉</t>
  </si>
  <si>
    <t>1 KG</t>
  </si>
  <si>
    <t>PKT</t>
  </si>
  <si>
    <t>Jelly Powder 文头雪粉</t>
  </si>
  <si>
    <t>PH</t>
  </si>
  <si>
    <t>110088/5</t>
  </si>
  <si>
    <t>Almond Power-White 杏仁粉</t>
  </si>
  <si>
    <t>Potato Starch 风车粉</t>
  </si>
  <si>
    <t>25 kgs/Bag</t>
  </si>
  <si>
    <t>5 kg</t>
  </si>
  <si>
    <t>Windmill</t>
  </si>
  <si>
    <t>5 kgs</t>
  </si>
  <si>
    <t>Sweet Potato Powder番薯粉</t>
  </si>
  <si>
    <t>25 kgs</t>
  </si>
  <si>
    <t>KHS</t>
  </si>
  <si>
    <t>Tapioca Flour 茨粉</t>
  </si>
  <si>
    <t>RICE FLOUR 粘米粉</t>
  </si>
  <si>
    <t>ERWAN</t>
  </si>
  <si>
    <t>Can</t>
  </si>
  <si>
    <t>Chia Tao赤豆</t>
  </si>
  <si>
    <t>Kg</t>
  </si>
  <si>
    <t>Red Bean红豆</t>
  </si>
  <si>
    <t>Small Red Bean小红豆</t>
  </si>
  <si>
    <t>Kidney Bean 大红豆 (美国）</t>
  </si>
  <si>
    <t>Green Bean 绿豆</t>
  </si>
  <si>
    <t>4 KGS</t>
  </si>
  <si>
    <t>2 KGS</t>
  </si>
  <si>
    <t>Split Green Mung Bean豆畔</t>
  </si>
  <si>
    <t>30 kgs/bag</t>
  </si>
  <si>
    <t>SW</t>
  </si>
  <si>
    <t>2 kgs</t>
  </si>
  <si>
    <t>1 kgs</t>
  </si>
  <si>
    <t>Black Glutinous Rice 黑糯米</t>
  </si>
  <si>
    <t>INDONESIA</t>
  </si>
  <si>
    <t>White Glutinous Rice白糯米</t>
  </si>
  <si>
    <t>Thai</t>
  </si>
  <si>
    <t>White Wheat 大麦</t>
  </si>
  <si>
    <t>Pearl Barley 薏米</t>
  </si>
  <si>
    <t>Holland</t>
  </si>
  <si>
    <t>Big Sago 大丸</t>
  </si>
  <si>
    <t>Small Sago 小丸</t>
  </si>
  <si>
    <t>GingKo Nut (Peel off)白果仁</t>
  </si>
  <si>
    <t>GingKo Nut白果粒</t>
  </si>
  <si>
    <t>Bean Curd Sheet 腐竹</t>
  </si>
  <si>
    <t>丰</t>
  </si>
  <si>
    <t>150g/pkt</t>
  </si>
  <si>
    <t>SUN KEE</t>
  </si>
  <si>
    <t>Dried Longan 龙眼干</t>
  </si>
  <si>
    <t>黄</t>
  </si>
  <si>
    <t>White Fungus 白木耳朵</t>
  </si>
  <si>
    <t>Fujian</t>
  </si>
  <si>
    <t>Lotus Seed 莲子(无）</t>
  </si>
  <si>
    <t>Sweeten Melon Strip冬瓜条</t>
  </si>
  <si>
    <t>Rabbit Brand</t>
  </si>
  <si>
    <t>3KGS/PKT</t>
  </si>
  <si>
    <t>Pong Thai Hai (Dry) 碰大海</t>
  </si>
  <si>
    <t>Pong Thai Hai (Wet) 碰大海</t>
  </si>
  <si>
    <t>1 KGS</t>
  </si>
  <si>
    <t>Selaseh (Basil Seed) 青蛙蛋</t>
  </si>
  <si>
    <t>Tukhmaria</t>
  </si>
  <si>
    <t>500 gm</t>
  </si>
  <si>
    <t>Dried Persimmon 柿子</t>
  </si>
  <si>
    <t>AA</t>
  </si>
  <si>
    <t>Mix Orange Peel 陈皮</t>
  </si>
  <si>
    <t>Peanut 花生</t>
  </si>
  <si>
    <t>12.5 kgs</t>
  </si>
  <si>
    <t>Wolfberry 枸杞子</t>
  </si>
  <si>
    <t>Sour Plum 酸梅（无子）</t>
  </si>
  <si>
    <t>CoCo Rice 可可米</t>
  </si>
  <si>
    <t>pkt</t>
  </si>
  <si>
    <t>Colour Rice 七彩米</t>
  </si>
  <si>
    <t>SALT 盐</t>
  </si>
  <si>
    <t>Fine Salt  幼盐</t>
  </si>
  <si>
    <t>500 gms</t>
  </si>
  <si>
    <t>Brown Sugar 黑糖</t>
  </si>
  <si>
    <t>Star</t>
  </si>
  <si>
    <t>6 kgs</t>
  </si>
  <si>
    <t>Coconut Sugar椰糖</t>
  </si>
  <si>
    <t>2P</t>
  </si>
  <si>
    <t>10kgs/ctn</t>
  </si>
  <si>
    <t>Indonesia</t>
  </si>
  <si>
    <t>Fine Sugar 白糖</t>
  </si>
  <si>
    <t>Red Sugar 赤糖</t>
  </si>
  <si>
    <t>3 KGS/PKT</t>
  </si>
  <si>
    <t>Candy Sugar 片糖</t>
  </si>
  <si>
    <t>400gms x 50pkt/ctn</t>
  </si>
  <si>
    <t>Liquid Maltose 麦芽糖</t>
  </si>
  <si>
    <t>FLS</t>
  </si>
  <si>
    <t>Drum</t>
  </si>
  <si>
    <t>25 KGS</t>
  </si>
  <si>
    <t>Btl</t>
  </si>
  <si>
    <t>Atap Seeds in Syrup亚嗒子</t>
  </si>
  <si>
    <t>Sea Coconut海底椰</t>
  </si>
  <si>
    <t>MiLi</t>
  </si>
  <si>
    <t>Chefs</t>
  </si>
  <si>
    <t>6 Can X A10</t>
  </si>
  <si>
    <t>1 Can X A10</t>
  </si>
  <si>
    <t>Coco</t>
  </si>
  <si>
    <t>Longan in Syrup龙眼</t>
  </si>
  <si>
    <t>Lychee in Syrup荔枝</t>
  </si>
  <si>
    <t>Fruit Cocktail杂果</t>
  </si>
  <si>
    <t>Statue</t>
  </si>
  <si>
    <t>Whole Corn玉米粒</t>
  </si>
  <si>
    <t>Cream Corn玉米浆</t>
  </si>
  <si>
    <t>Peach 桃畔</t>
  </si>
  <si>
    <t>Canned Red Bean 罐头 红豆</t>
  </si>
  <si>
    <t xml:space="preserve">3.3KG/Can </t>
  </si>
  <si>
    <t>GingKo Nut白果罐</t>
  </si>
  <si>
    <t>Full Cream Milk牛奶</t>
  </si>
  <si>
    <t>Marigold</t>
  </si>
  <si>
    <t>Pure Milk 牛奶</t>
  </si>
  <si>
    <t>Cowhead</t>
  </si>
  <si>
    <t>箱</t>
  </si>
  <si>
    <t>Coconut Milk 椰浆</t>
  </si>
  <si>
    <t>Kara UHT</t>
  </si>
  <si>
    <t>Sin-ind</t>
  </si>
  <si>
    <t>Lime Juice 柠檬汁</t>
  </si>
  <si>
    <t>Rose Juice 玫瑰水</t>
  </si>
  <si>
    <t>4 lt</t>
  </si>
  <si>
    <t>Calamansi Juice 酸柑水</t>
  </si>
  <si>
    <t>Sour Plum Juice 酸梅水</t>
  </si>
  <si>
    <t>Water Chestnut Juice 马蹄水</t>
  </si>
  <si>
    <t>Coco Syrup 可可糖浆</t>
  </si>
  <si>
    <t>Hershey's</t>
  </si>
  <si>
    <t>1 Btl</t>
  </si>
  <si>
    <t>Green</t>
  </si>
  <si>
    <t>Netual Cloudifier 白色精</t>
  </si>
  <si>
    <t>Flavour Essence香精</t>
  </si>
  <si>
    <t>Almond No 1</t>
  </si>
  <si>
    <t>Honeydew</t>
  </si>
  <si>
    <t>Mango</t>
  </si>
  <si>
    <t>Pandan (FKJ)</t>
  </si>
  <si>
    <t>Peach</t>
  </si>
  <si>
    <t>Banana 23</t>
  </si>
  <si>
    <t>400 gms</t>
  </si>
  <si>
    <t>Sweet Potato 番薯</t>
  </si>
  <si>
    <t>Tapioca木薯</t>
  </si>
  <si>
    <t>Yam 芋头</t>
  </si>
  <si>
    <t>Yam 芋头去皮</t>
  </si>
  <si>
    <t>Pandan Leaf 班兰叶</t>
  </si>
  <si>
    <t>Lime 酸甘</t>
  </si>
  <si>
    <t>Ginger 老姜</t>
  </si>
  <si>
    <t>Yu Tiao 油条</t>
  </si>
  <si>
    <t>1 pc</t>
  </si>
  <si>
    <t>500 GMS</t>
  </si>
  <si>
    <t>Durian</t>
  </si>
  <si>
    <t>1KG</t>
  </si>
  <si>
    <t>25 kgs/bag</t>
  </si>
  <si>
    <t>P1001</t>
  </si>
  <si>
    <t>3Q Jelly</t>
  </si>
  <si>
    <t>Taiwan</t>
  </si>
  <si>
    <t>P1001A</t>
  </si>
  <si>
    <t>P1002</t>
  </si>
  <si>
    <t>Malaysia</t>
  </si>
  <si>
    <t>P1003</t>
  </si>
  <si>
    <t>P1004</t>
  </si>
  <si>
    <t>Honey Pearl - Black 蜜糖珍珠</t>
  </si>
  <si>
    <t>Singapore</t>
  </si>
  <si>
    <t>P1005</t>
  </si>
  <si>
    <t>Honey Pearl - GOLDEN 蜜糖珍珠</t>
  </si>
  <si>
    <t>P1006</t>
  </si>
  <si>
    <t>Magic Pop Ball - Mango</t>
  </si>
  <si>
    <t>P1007</t>
  </si>
  <si>
    <t>Magic Pop Ball - Strawberry</t>
  </si>
  <si>
    <t>P1008</t>
  </si>
  <si>
    <t>Magic Pop Ball - Lychee</t>
  </si>
  <si>
    <t>P2001</t>
  </si>
  <si>
    <t>China</t>
  </si>
  <si>
    <t>P2001A</t>
  </si>
  <si>
    <t>P2001B</t>
  </si>
  <si>
    <t>500 GM</t>
  </si>
  <si>
    <t>P2002</t>
  </si>
  <si>
    <t>500/4000</t>
  </si>
  <si>
    <t>P2002A</t>
  </si>
  <si>
    <t>P2002B</t>
  </si>
  <si>
    <t>P2003</t>
  </si>
  <si>
    <t>No 1</t>
  </si>
  <si>
    <t>P2003A</t>
  </si>
  <si>
    <t>P2004</t>
  </si>
  <si>
    <t>P2004A</t>
  </si>
  <si>
    <t>(12g x 12pkt)/盒</t>
  </si>
  <si>
    <t>P2005</t>
  </si>
  <si>
    <t>Agar Strip 菜燕条</t>
  </si>
  <si>
    <t>P2006</t>
  </si>
  <si>
    <t>P2006A</t>
  </si>
  <si>
    <t>P2006B</t>
  </si>
  <si>
    <t>P2007</t>
  </si>
  <si>
    <t>P2007A</t>
  </si>
  <si>
    <t>P2007B</t>
  </si>
  <si>
    <t>140 gms x 10 pkt</t>
  </si>
  <si>
    <t>P2008</t>
  </si>
  <si>
    <t>Almond Power 杏仁粉 - Yelow</t>
  </si>
  <si>
    <t>P2008A</t>
  </si>
  <si>
    <t>150gm x 10 pkt</t>
  </si>
  <si>
    <t>P2008B</t>
  </si>
  <si>
    <t>P2009</t>
  </si>
  <si>
    <t>Herbal Jelly Powder</t>
  </si>
  <si>
    <t>500 GM/BAG</t>
  </si>
  <si>
    <t>P2010</t>
  </si>
  <si>
    <t>NESTLE COFFEEMATE</t>
  </si>
  <si>
    <t>NESTLE</t>
  </si>
  <si>
    <t>P2010A</t>
  </si>
  <si>
    <t>1 KG/PKT</t>
  </si>
  <si>
    <t>P2011</t>
  </si>
  <si>
    <t>P2011A</t>
  </si>
  <si>
    <t>RE-PACK</t>
  </si>
  <si>
    <t>P2011B</t>
  </si>
  <si>
    <t>P2011C</t>
  </si>
  <si>
    <t>P2012</t>
  </si>
  <si>
    <t>P2012A</t>
  </si>
  <si>
    <t>P2013</t>
  </si>
  <si>
    <t>THREE EAGLE</t>
  </si>
  <si>
    <t>P2014</t>
  </si>
  <si>
    <t>P2014A</t>
  </si>
  <si>
    <t>P2015</t>
  </si>
  <si>
    <t>P2016</t>
  </si>
  <si>
    <t>P2016A</t>
  </si>
  <si>
    <t>P2017</t>
  </si>
  <si>
    <t>P2018</t>
  </si>
  <si>
    <t>P2019</t>
  </si>
  <si>
    <t>WORLDWIDE</t>
  </si>
  <si>
    <t>P2019A</t>
  </si>
  <si>
    <t>P2020</t>
  </si>
  <si>
    <t>Wheat Starch 澄面粉</t>
  </si>
  <si>
    <t>P2020A</t>
  </si>
  <si>
    <t>500 gm x 10</t>
  </si>
  <si>
    <t>P2021</t>
  </si>
  <si>
    <t>P2022</t>
  </si>
  <si>
    <t>(600gm x 20Pkt)箱</t>
  </si>
  <si>
    <t>P2023</t>
  </si>
  <si>
    <t>P2025</t>
  </si>
  <si>
    <t>VANILLIN　班兰素</t>
  </si>
  <si>
    <t>POLAR</t>
  </si>
  <si>
    <t>500 GMS/CAN</t>
  </si>
  <si>
    <t>P2026</t>
  </si>
  <si>
    <t>CORN STARCH玉蜀黍粉</t>
  </si>
  <si>
    <t>P2027</t>
  </si>
  <si>
    <t xml:space="preserve">PLAIN FLOUR 面粉 </t>
  </si>
  <si>
    <t>1KG X 10</t>
  </si>
  <si>
    <t>P2028</t>
  </si>
  <si>
    <t>P3001</t>
  </si>
  <si>
    <t>P3001A</t>
  </si>
  <si>
    <t>NW (2.1:0.9) 3 kgs</t>
  </si>
  <si>
    <t>P3001B</t>
  </si>
  <si>
    <t>NW (1.8:0.8) 2.6 kgs</t>
  </si>
  <si>
    <t>P3001C</t>
  </si>
  <si>
    <t>P3002</t>
  </si>
  <si>
    <t>P3003</t>
  </si>
  <si>
    <t>P3004</t>
  </si>
  <si>
    <t>P3004A</t>
  </si>
  <si>
    <t>P3005</t>
  </si>
  <si>
    <t>P3005A</t>
  </si>
  <si>
    <t>P3005B</t>
  </si>
  <si>
    <t>3.5 KGS</t>
  </si>
  <si>
    <t>P3005C</t>
  </si>
  <si>
    <t>P3005D</t>
  </si>
  <si>
    <t>P3006</t>
  </si>
  <si>
    <t>P3006A</t>
  </si>
  <si>
    <t>P3006B</t>
  </si>
  <si>
    <t>P3007</t>
  </si>
  <si>
    <t>P3007A</t>
  </si>
  <si>
    <t>P3008</t>
  </si>
  <si>
    <t>P3008A</t>
  </si>
  <si>
    <t>P3008B</t>
  </si>
  <si>
    <t>300 GMS</t>
  </si>
  <si>
    <t>P3009</t>
  </si>
  <si>
    <t>P3009A</t>
  </si>
  <si>
    <t>P3009B</t>
  </si>
  <si>
    <t>P3009C</t>
  </si>
  <si>
    <t>P3010</t>
  </si>
  <si>
    <t>SOYABEAN</t>
  </si>
  <si>
    <t>P3011</t>
  </si>
  <si>
    <t>BLACK BEAN</t>
  </si>
  <si>
    <t>P3012</t>
  </si>
  <si>
    <t>P3012A</t>
  </si>
  <si>
    <t>5 KG</t>
  </si>
  <si>
    <t>P3012B</t>
  </si>
  <si>
    <t>3 KG</t>
  </si>
  <si>
    <t>P3012C</t>
  </si>
  <si>
    <t>2 kg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</si>
  <si>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</si>
  <si>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</si>
  <si>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</si>
  <si>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</si>
  <si>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</si>
  <si>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</si>
  <si>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</si>
  <si>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</si>
  <si>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</si>
  <si>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</si>
  <si>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</si>
  <si>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</si>
  <si>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</si>
  <si>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</si>
  <si>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</si>
  <si>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</si>
  <si>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</si>
  <si>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</si>
  <si>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</si>
  <si>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</si>
  <si>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</si>
  <si>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</si>
  <si>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AAA</t>
  </si>
  <si>
    <t>P3019A</t>
  </si>
  <si>
    <t>P3020</t>
  </si>
  <si>
    <t>中</t>
  </si>
  <si>
    <t>P3020A</t>
  </si>
  <si>
    <t>P3021</t>
  </si>
  <si>
    <t>Fungus 黄木耳</t>
  </si>
  <si>
    <t>P3022</t>
  </si>
  <si>
    <t>白</t>
  </si>
  <si>
    <t>P3023</t>
  </si>
  <si>
    <t>Fungus黄 木耳朵</t>
  </si>
  <si>
    <t>P3024</t>
  </si>
  <si>
    <t>P3024A</t>
  </si>
  <si>
    <t>100 GMS</t>
  </si>
  <si>
    <t>P3025</t>
  </si>
  <si>
    <t>Red Date 红枣</t>
  </si>
  <si>
    <t>P3025A</t>
  </si>
  <si>
    <t>P3026</t>
  </si>
  <si>
    <t>P3027</t>
  </si>
  <si>
    <t>P3027A</t>
  </si>
  <si>
    <t>P3028</t>
  </si>
  <si>
    <t>Chrysanthemum 菊花</t>
  </si>
  <si>
    <t>P3029</t>
  </si>
  <si>
    <t>P3030</t>
  </si>
  <si>
    <t>P3030A</t>
  </si>
  <si>
    <t>P3031</t>
  </si>
  <si>
    <t>生记</t>
  </si>
  <si>
    <t>P3031A</t>
  </si>
  <si>
    <t>P3032</t>
  </si>
  <si>
    <t>P3032A</t>
  </si>
  <si>
    <t>P3033</t>
  </si>
  <si>
    <t>P3034</t>
  </si>
  <si>
    <t>P3034A</t>
  </si>
  <si>
    <t>P3035</t>
  </si>
  <si>
    <t>P3036</t>
  </si>
  <si>
    <t>P3037</t>
  </si>
  <si>
    <t>9 MM</t>
  </si>
  <si>
    <t>P3038</t>
  </si>
  <si>
    <t>Golden Pearl -黄金 珍珠</t>
  </si>
  <si>
    <t>P3039</t>
  </si>
  <si>
    <t>P3040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</si>
  <si>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</si>
  <si>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</si>
  <si>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</si>
  <si>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</si>
  <si>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</si>
  <si>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</si>
  <si>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</si>
  <si>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P3045</t>
  </si>
  <si>
    <t>P3046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</si>
  <si>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</si>
  <si>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</si>
  <si>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</si>
  <si>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</si>
  <si>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</si>
  <si>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</si>
  <si>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</si>
  <si>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</si>
  <si>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</si>
  <si>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</si>
  <si>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</si>
  <si>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</si>
  <si>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</si>
  <si>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</si>
  <si>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</si>
  <si>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</si>
  <si>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</si>
  <si>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</si>
  <si>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</si>
  <si>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</si>
  <si>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</si>
  <si>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</si>
  <si>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</si>
  <si>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</si>
  <si>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</si>
  <si>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Cocktail Cordial</t>
  </si>
  <si>
    <t>P4001</t>
  </si>
  <si>
    <t>(565gm x 12)/箱</t>
  </si>
  <si>
    <t>P4001A</t>
  </si>
  <si>
    <t>(565gm x 6)/箱</t>
  </si>
  <si>
    <t>P4002</t>
  </si>
  <si>
    <t>P4002A</t>
  </si>
  <si>
    <t>P4003</t>
  </si>
  <si>
    <t>P4003A</t>
  </si>
  <si>
    <t>P4004</t>
  </si>
  <si>
    <t>Nata De Coco椰果芊 15mm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</si>
  <si>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</si>
  <si>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</si>
  <si>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</si>
  <si>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</si>
  <si>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</si>
  <si>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</si>
  <si>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</si>
  <si>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</si>
  <si>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Golden Champ</t>
  </si>
  <si>
    <t>(567gm x 24)/箱</t>
  </si>
  <si>
    <t>P4009A</t>
  </si>
  <si>
    <t>(567gm x 12)/箱</t>
  </si>
  <si>
    <t>P4009B</t>
  </si>
  <si>
    <t>567 GM/CAN</t>
  </si>
  <si>
    <t>P4010</t>
  </si>
  <si>
    <t>12can/箱</t>
  </si>
  <si>
    <t>P4011</t>
  </si>
  <si>
    <t>24can/箱</t>
  </si>
  <si>
    <t>P4012</t>
  </si>
  <si>
    <t>Champ</t>
  </si>
  <si>
    <t>(820gm x 12)/箱</t>
  </si>
  <si>
    <t>P4013</t>
  </si>
  <si>
    <t>P4014</t>
  </si>
  <si>
    <t>(425gm x 24)/箱</t>
  </si>
  <si>
    <t>P4014A</t>
  </si>
  <si>
    <t>P4015</t>
  </si>
  <si>
    <t>(410gm x 24)/箱</t>
  </si>
  <si>
    <t>P4015A</t>
  </si>
  <si>
    <t>P4016</t>
  </si>
  <si>
    <t>P4016A</t>
  </si>
  <si>
    <t xml:space="preserve">Premium Natural Honey </t>
  </si>
  <si>
    <t>Busy</t>
  </si>
  <si>
    <t>(1 kg x 12)/1 carton</t>
  </si>
  <si>
    <t>P4017A</t>
  </si>
  <si>
    <t>P4018</t>
  </si>
  <si>
    <t>Carnation Milk三花淡奶水</t>
  </si>
  <si>
    <t>Threeflower</t>
  </si>
  <si>
    <t>P4018A</t>
  </si>
  <si>
    <t>405gm/can/罐</t>
  </si>
  <si>
    <t>P4019</t>
  </si>
  <si>
    <t>P4019A</t>
  </si>
  <si>
    <t>P4020</t>
  </si>
  <si>
    <t>Sweetened Creamer 练奶</t>
  </si>
  <si>
    <t>Dawn牛</t>
  </si>
  <si>
    <t>P4020A</t>
  </si>
  <si>
    <t>P4021</t>
  </si>
  <si>
    <t>P4022</t>
  </si>
  <si>
    <t>P4023</t>
  </si>
  <si>
    <t>P4024</t>
  </si>
  <si>
    <t>(397gm x 24)/箱</t>
  </si>
  <si>
    <t>P4025</t>
  </si>
  <si>
    <t>Royal M</t>
  </si>
  <si>
    <t>P4026</t>
  </si>
  <si>
    <t>Peaches Halves 桃畔</t>
  </si>
  <si>
    <t>Hosen</t>
  </si>
  <si>
    <t>12can x 825G/Carton</t>
  </si>
  <si>
    <t>P4027</t>
  </si>
  <si>
    <t>P4028</t>
  </si>
  <si>
    <t>P4029</t>
  </si>
  <si>
    <t>P4030</t>
  </si>
  <si>
    <t>(1L x 12bag)/箱</t>
  </si>
  <si>
    <t>P4030A</t>
  </si>
  <si>
    <t>P4031</t>
  </si>
  <si>
    <t>HENG GUAN</t>
  </si>
  <si>
    <t>1 Lt</t>
  </si>
  <si>
    <t>P4032</t>
  </si>
  <si>
    <t>P4033</t>
  </si>
  <si>
    <t>6 BOTTLE</t>
  </si>
  <si>
    <t>P4034</t>
  </si>
  <si>
    <t>P4035</t>
  </si>
  <si>
    <t>P4036</t>
  </si>
  <si>
    <t>P4037</t>
  </si>
  <si>
    <t>P4038</t>
  </si>
  <si>
    <t>GREEN APPLE JUICE</t>
  </si>
  <si>
    <t>5 KGS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</si>
  <si>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</si>
  <si>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</si>
  <si>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</si>
  <si>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</si>
  <si>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</si>
  <si>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</si>
  <si>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</si>
  <si>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P4042</t>
  </si>
  <si>
    <t>MANGO JUICE</t>
  </si>
  <si>
    <t>P4043</t>
  </si>
  <si>
    <t>小麦草</t>
  </si>
  <si>
    <t>P4044</t>
  </si>
  <si>
    <t>HONEYDEW PREMIER CONCENTRATED</t>
  </si>
  <si>
    <t>P4045</t>
  </si>
  <si>
    <t>Honey Longan syrup</t>
  </si>
  <si>
    <t>P4046</t>
  </si>
  <si>
    <t>P5001</t>
  </si>
  <si>
    <t>Rock Sugar冰糖</t>
  </si>
  <si>
    <t>3 KGS X 6 PKTS</t>
  </si>
  <si>
    <t>P5001A</t>
  </si>
  <si>
    <t>P5002</t>
  </si>
  <si>
    <t>6 kgs X 6 PKTS</t>
  </si>
  <si>
    <t>P5002A</t>
  </si>
  <si>
    <t>P5003</t>
  </si>
  <si>
    <t>P5003A</t>
  </si>
  <si>
    <t>P5003B</t>
  </si>
  <si>
    <t>P5004</t>
  </si>
  <si>
    <t>MITRPHOL</t>
  </si>
  <si>
    <t>P5005</t>
  </si>
  <si>
    <t>P5005A</t>
  </si>
  <si>
    <t>P5005B</t>
  </si>
  <si>
    <t>P5006</t>
  </si>
  <si>
    <t>P5007</t>
  </si>
  <si>
    <t>P5007A</t>
  </si>
  <si>
    <t>P5008</t>
  </si>
  <si>
    <t>BL BRAND</t>
  </si>
  <si>
    <t>P5009</t>
  </si>
  <si>
    <t>P5010</t>
  </si>
  <si>
    <t>Sugari</t>
  </si>
  <si>
    <t>P5011</t>
  </si>
  <si>
    <t>P5011A</t>
  </si>
  <si>
    <t>P5012</t>
  </si>
  <si>
    <t>20kgs/1 Tin</t>
  </si>
  <si>
    <t>P5012A</t>
  </si>
  <si>
    <t>P5013</t>
  </si>
  <si>
    <t>Coarse Sugar</t>
  </si>
  <si>
    <t>1kg x 12pkt</t>
  </si>
  <si>
    <t>P6001</t>
  </si>
  <si>
    <t>P6002</t>
  </si>
  <si>
    <t>P6003</t>
  </si>
  <si>
    <t>PURPLE Sweet Potato 番薯</t>
  </si>
  <si>
    <t>P6004</t>
  </si>
  <si>
    <t>P6005</t>
  </si>
  <si>
    <t>P6006</t>
  </si>
  <si>
    <t>P6007</t>
  </si>
  <si>
    <t>P6008</t>
  </si>
  <si>
    <t>P6009</t>
  </si>
  <si>
    <t>Radish 白罗卜</t>
  </si>
  <si>
    <t>10 kgs</t>
  </si>
  <si>
    <t>P6010</t>
  </si>
  <si>
    <t>China Turnip沙葛</t>
  </si>
  <si>
    <t>P6011</t>
  </si>
  <si>
    <t>P6012</t>
  </si>
  <si>
    <t>Bonton Ginger</t>
  </si>
  <si>
    <t>P6013</t>
  </si>
  <si>
    <t>BUTTERFLY PEAS</t>
  </si>
  <si>
    <t>50 GMS</t>
  </si>
  <si>
    <t>P6014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</si>
  <si>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</si>
  <si>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</si>
  <si>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</si>
  <si>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</si>
  <si>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</si>
  <si>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</si>
  <si>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</si>
  <si>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</si>
  <si>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</si>
  <si>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</si>
  <si>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P7006</t>
  </si>
  <si>
    <t>Green青</t>
  </si>
  <si>
    <t>P7007</t>
  </si>
  <si>
    <t>Yellow黄</t>
  </si>
  <si>
    <t>P7008</t>
  </si>
  <si>
    <t>Food Coloring 颜色</t>
  </si>
  <si>
    <t>5 lt</t>
  </si>
  <si>
    <t>P7009</t>
  </si>
  <si>
    <t>450 ML/BTL</t>
  </si>
  <si>
    <t>P7010</t>
  </si>
  <si>
    <t>P7011</t>
  </si>
  <si>
    <t>P7012</t>
  </si>
  <si>
    <t>P7013</t>
  </si>
  <si>
    <t>P7014</t>
  </si>
  <si>
    <t>2552 Strawberry</t>
  </si>
  <si>
    <t>1 Lt/BTL</t>
  </si>
  <si>
    <t>P7015</t>
  </si>
  <si>
    <t>P7016</t>
  </si>
  <si>
    <t>Strawberry</t>
  </si>
  <si>
    <t>P7017</t>
  </si>
  <si>
    <t>P7018</t>
  </si>
  <si>
    <t>Pineapple</t>
  </si>
  <si>
    <t>P7019</t>
  </si>
  <si>
    <t>P7020</t>
  </si>
  <si>
    <t>P7021</t>
  </si>
  <si>
    <t>P7022</t>
  </si>
  <si>
    <t>wintermelon</t>
  </si>
  <si>
    <t>450ml</t>
  </si>
  <si>
    <t>P7023</t>
  </si>
  <si>
    <t>P7024</t>
  </si>
  <si>
    <t>1 lt/btl</t>
  </si>
  <si>
    <t>P8001</t>
  </si>
  <si>
    <t>P8002</t>
  </si>
  <si>
    <t>P8003</t>
  </si>
  <si>
    <t>P8004</t>
  </si>
  <si>
    <t>P8005</t>
  </si>
  <si>
    <t>P8006</t>
  </si>
  <si>
    <t>P8007</t>
  </si>
  <si>
    <t>P8008</t>
  </si>
  <si>
    <t>P8009</t>
  </si>
  <si>
    <t>P8010</t>
  </si>
  <si>
    <t>P8011</t>
  </si>
  <si>
    <t>P8012</t>
  </si>
  <si>
    <t>P8013</t>
  </si>
  <si>
    <t>P8014</t>
  </si>
  <si>
    <t>P8015</t>
  </si>
  <si>
    <t>P8016</t>
  </si>
  <si>
    <t>P8017</t>
  </si>
  <si>
    <t>M1001</t>
  </si>
  <si>
    <t>5 KGS/Pkt</t>
  </si>
  <si>
    <t>M1001A</t>
  </si>
  <si>
    <t>5 KGS/Tub</t>
  </si>
  <si>
    <t>M1001B</t>
  </si>
  <si>
    <t>1kg/box</t>
  </si>
  <si>
    <t>M1002</t>
  </si>
  <si>
    <t>5 KGSTub</t>
  </si>
  <si>
    <t>M1002A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</si>
  <si>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</si>
  <si>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</si>
  <si>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</si>
  <si>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</si>
  <si>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</si>
  <si>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</si>
  <si>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</si>
  <si>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</si>
  <si>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</si>
  <si>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</si>
  <si>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海草 Coral Weed</t>
  </si>
  <si>
    <t>SINGAPORE</t>
  </si>
  <si>
    <t>M1013</t>
  </si>
  <si>
    <t>1 KGS/包</t>
  </si>
  <si>
    <t>M1014</t>
  </si>
  <si>
    <t>M1015</t>
  </si>
  <si>
    <t>M1016</t>
  </si>
  <si>
    <t>Coconut Sugar Syrup 椰糖汁</t>
  </si>
  <si>
    <t>4L/支</t>
  </si>
  <si>
    <t>M1017</t>
  </si>
  <si>
    <t>Coconut Sugar Syrup 椰糖汁G</t>
  </si>
  <si>
    <t>M1018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</si>
  <si>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</si>
  <si>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</si>
  <si>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</si>
  <si>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</si>
  <si>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</si>
  <si>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</si>
  <si>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</si>
  <si>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</si>
  <si>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</si>
  <si>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Lemongrass Ginger Concentrate Juice 香茅姜汁</t>
  </si>
  <si>
    <t>T1</t>
  </si>
  <si>
    <t>80 GMS/PK</t>
  </si>
  <si>
    <t>M1023</t>
  </si>
  <si>
    <t>Passion Fruit Concentrate Juice 百香果汁</t>
  </si>
  <si>
    <t>100 GMS/PKT</t>
  </si>
  <si>
    <t>M1023A</t>
  </si>
  <si>
    <t>M1024</t>
  </si>
  <si>
    <t>Citrus Plum Concentrate Juice 柑桔梅子汁</t>
  </si>
  <si>
    <t>M1024A</t>
  </si>
  <si>
    <t>M1025</t>
  </si>
  <si>
    <t>Sweet Potato Q - Orange番薯粉圆</t>
  </si>
  <si>
    <t>500G/pkt</t>
  </si>
  <si>
    <t>M1026</t>
  </si>
  <si>
    <t>Sweet Potato Q - Purple紫番薯粉圆</t>
  </si>
  <si>
    <t>M1027</t>
  </si>
  <si>
    <t>Taro Q - White芋头粉圆</t>
  </si>
  <si>
    <t>M1028</t>
  </si>
  <si>
    <t>Tapioca Q - Green-木薯粉圆</t>
  </si>
  <si>
    <t>M1029</t>
  </si>
  <si>
    <t>GLASSJELLY 罗汉仙草冻</t>
  </si>
  <si>
    <t>1k/BOX</t>
  </si>
  <si>
    <t>TW</t>
  </si>
  <si>
    <t>4 KGS X 4TUB</t>
  </si>
  <si>
    <t>4 KGS/TUB</t>
  </si>
  <si>
    <t>FJ</t>
  </si>
  <si>
    <t>黑/Bag</t>
  </si>
  <si>
    <t>黄金/Bag</t>
  </si>
  <si>
    <t>P1009</t>
  </si>
  <si>
    <t>1 KG/BAG</t>
  </si>
  <si>
    <t>Chin Chow powder 仙 草粉</t>
  </si>
  <si>
    <t>42gmx10Pkt</t>
  </si>
  <si>
    <t>Almond Power- Yellow- Jelly A 杏仁粉</t>
  </si>
  <si>
    <t>30gm x 10pkt</t>
  </si>
  <si>
    <t>43gmx10Pkt</t>
  </si>
  <si>
    <t>20 box/carton</t>
  </si>
  <si>
    <t>Mango Pudding芒果布丁</t>
  </si>
  <si>
    <t>Pudding</t>
  </si>
  <si>
    <t>6 Box/(5pkt x 200gm)</t>
  </si>
  <si>
    <t>10pkt x 200 gms/Bag</t>
  </si>
  <si>
    <t>200 GM/PKT</t>
  </si>
  <si>
    <t>70gms x 10 pkt</t>
  </si>
  <si>
    <t>150gm x 4 pkt</t>
  </si>
  <si>
    <t>12KGS/CARTON</t>
  </si>
  <si>
    <t>500gm x 20包</t>
  </si>
  <si>
    <t>FLYING MAN</t>
  </si>
  <si>
    <t>(500gm x 20Pkt) Ctn</t>
  </si>
  <si>
    <t>Green Mung Bean STARCH</t>
  </si>
  <si>
    <t>F/MAN</t>
  </si>
  <si>
    <t>500gm/pkt x 50</t>
  </si>
  <si>
    <t>500gm/pkt</t>
  </si>
  <si>
    <t>(350gm x 24Pkt)/Carton</t>
  </si>
  <si>
    <t>25 kg</t>
  </si>
  <si>
    <t>P2019B</t>
  </si>
  <si>
    <t>SODA 苏打粉 (KEE)</t>
  </si>
  <si>
    <t>Glutinous FLOUR 糯米粉</t>
  </si>
  <si>
    <t>40GM X 20</t>
  </si>
  <si>
    <t>20 kgs/桶</t>
  </si>
  <si>
    <t>NET WT: 200 gms</t>
  </si>
  <si>
    <t>500g x 24 pkt/箱</t>
  </si>
  <si>
    <t>1 kg (2 包)</t>
  </si>
  <si>
    <t>2.5 KGS</t>
  </si>
  <si>
    <t>P3006C</t>
  </si>
  <si>
    <t>15 KGS/CTN</t>
  </si>
  <si>
    <t>10 KGS/CTN</t>
  </si>
  <si>
    <t>800 GMS</t>
  </si>
  <si>
    <t>150g X 60 PKT</t>
  </si>
  <si>
    <t>150g X 40 PKT</t>
  </si>
  <si>
    <t>150G/PKT</t>
  </si>
  <si>
    <t>3KGS X 10PKT</t>
  </si>
  <si>
    <t>12.5KGx 2PKT</t>
  </si>
  <si>
    <t>P3060</t>
  </si>
  <si>
    <t>ORIGINAL KONJEC BALL</t>
  </si>
  <si>
    <t>BLACK SUGAR KONJEC BALL</t>
  </si>
  <si>
    <t>Aloe Vera芦荟 10MM</t>
  </si>
  <si>
    <t>Yit Hong</t>
  </si>
  <si>
    <t>G.CHAMP</t>
  </si>
  <si>
    <t>425gm</t>
  </si>
  <si>
    <t>statue</t>
  </si>
  <si>
    <t>410gm/CAN</t>
  </si>
  <si>
    <t>3.3KG X 6 CAN</t>
  </si>
  <si>
    <t>P4017</t>
  </si>
  <si>
    <t>1 kg/can</t>
  </si>
  <si>
    <t>48 CAN/CARTON</t>
  </si>
  <si>
    <t>Evaporated Creamer淡奶水</t>
  </si>
  <si>
    <t>380 GM/CAN</t>
  </si>
  <si>
    <t>1Lt x 12/Ctn</t>
  </si>
  <si>
    <t xml:space="preserve">CARNATION MILK </t>
  </si>
  <si>
    <t>KING &amp; KING</t>
  </si>
  <si>
    <t>48 CAN/CTN</t>
  </si>
  <si>
    <t>Water Chestnut 马蹄 - 箱</t>
  </si>
  <si>
    <t xml:space="preserve">Baked Beans </t>
  </si>
  <si>
    <t>200gm x 30bag/箱</t>
  </si>
  <si>
    <t>50KG/BAG</t>
  </si>
  <si>
    <t>25KG/BAG</t>
  </si>
  <si>
    <t>400 gms/pkt</t>
  </si>
  <si>
    <t>Thiland</t>
  </si>
  <si>
    <t>P6014A</t>
  </si>
  <si>
    <t>2 kg/pkt</t>
  </si>
  <si>
    <t>Rose 721</t>
  </si>
  <si>
    <t>Cloudy</t>
  </si>
  <si>
    <t>1 lt/bottle</t>
  </si>
  <si>
    <t>9 IN RED CARRIER (100)</t>
  </si>
  <si>
    <t>100/PKT</t>
  </si>
  <si>
    <t>ANCHOR CARRIER</t>
  </si>
  <si>
    <t>40/PKT</t>
  </si>
  <si>
    <t>Cher Hua</t>
  </si>
  <si>
    <t>Chia siang Heng</t>
  </si>
  <si>
    <t>Feng Jing</t>
  </si>
  <si>
    <t>Asia Dessert</t>
  </si>
  <si>
    <t>Goh Joo Hin</t>
  </si>
  <si>
    <t>Mili</t>
  </si>
  <si>
    <t>Carton</t>
  </si>
  <si>
    <t>Guangdong</t>
  </si>
  <si>
    <t>Re-pkt</t>
  </si>
  <si>
    <t>Guo Rui Cheng</t>
  </si>
  <si>
    <t>500 gm x 20/ctn</t>
  </si>
  <si>
    <t>Re-Pack</t>
  </si>
  <si>
    <t>Tan Soon Mui</t>
  </si>
  <si>
    <t>HKK Fruits</t>
  </si>
  <si>
    <t>Red Kidney Beans</t>
  </si>
  <si>
    <t>425 gm x 24</t>
  </si>
  <si>
    <t>Hock Seng</t>
  </si>
  <si>
    <t>Maple leaf</t>
  </si>
  <si>
    <t xml:space="preserve">Kuo Yeong </t>
  </si>
  <si>
    <t>Vietnam White</t>
  </si>
  <si>
    <t>6 x 2.5 kgs</t>
  </si>
  <si>
    <t>Planta Margarine  牛油</t>
  </si>
  <si>
    <t>Planta</t>
  </si>
  <si>
    <t>Ken Hong Seng</t>
  </si>
  <si>
    <t>5L</t>
  </si>
  <si>
    <t>Koptiam</t>
  </si>
  <si>
    <t>P1010</t>
  </si>
  <si>
    <t>Almond Jelly</t>
  </si>
  <si>
    <t>900g/box</t>
  </si>
  <si>
    <t>Kwang Hap Siang</t>
  </si>
  <si>
    <t>can</t>
  </si>
  <si>
    <t>Lam Heng</t>
  </si>
  <si>
    <t>MeiMei</t>
  </si>
  <si>
    <t>Natural Fruit</t>
  </si>
  <si>
    <t>Ng Nam Bee</t>
  </si>
  <si>
    <t>Par</t>
  </si>
  <si>
    <t>CYH</t>
  </si>
  <si>
    <t>Perniagaan</t>
  </si>
  <si>
    <t xml:space="preserve">Poi Hong </t>
  </si>
  <si>
    <t>Phoon Huat</t>
  </si>
  <si>
    <t>Rong Tai</t>
  </si>
  <si>
    <t>Seng Hong</t>
  </si>
  <si>
    <t>500gm x 36 pcs</t>
  </si>
  <si>
    <t>Sinhua Hock kee</t>
  </si>
  <si>
    <t>Pc</t>
  </si>
  <si>
    <t>3A</t>
  </si>
  <si>
    <t>Sun kee</t>
  </si>
  <si>
    <t>TC Import</t>
  </si>
  <si>
    <t>Teck Sang</t>
  </si>
  <si>
    <t>Tenderfresh</t>
  </si>
  <si>
    <t>Top 1</t>
  </si>
  <si>
    <t>P1011</t>
  </si>
  <si>
    <t>P1012</t>
  </si>
  <si>
    <t>Top Goal</t>
  </si>
  <si>
    <t>Top goal</t>
  </si>
  <si>
    <t>M1001R</t>
  </si>
  <si>
    <t>5 kgs/bag</t>
  </si>
  <si>
    <t>Gum No 24</t>
  </si>
  <si>
    <t>Tosu</t>
  </si>
  <si>
    <t>Ash Dense</t>
  </si>
  <si>
    <t>Vistachem</t>
  </si>
  <si>
    <t>P2029</t>
  </si>
  <si>
    <t>Tepoeng Hoen Kwe-Green</t>
  </si>
  <si>
    <t>Yiap Say Hang</t>
  </si>
  <si>
    <t>You Tiao Man</t>
  </si>
  <si>
    <t>AEX Trading</t>
  </si>
  <si>
    <t>Lim Siang Huat</t>
  </si>
  <si>
    <t>1 kg (500gm x 2)</t>
  </si>
  <si>
    <t>MY001 204C</t>
  </si>
  <si>
    <t>10pkt x 36 pcs</t>
  </si>
  <si>
    <t>Poh Hua</t>
  </si>
  <si>
    <t>M1002R</t>
  </si>
  <si>
    <t>Nata De Coco椰果芊 5mm</t>
  </si>
  <si>
    <t>3.4 kg/Tub</t>
  </si>
  <si>
    <t>3.4kg/tub</t>
  </si>
  <si>
    <t>3.4 kg/tub</t>
  </si>
  <si>
    <t>P2030</t>
  </si>
  <si>
    <t>Red Tea Jelly Powder</t>
  </si>
  <si>
    <t>P1013</t>
  </si>
  <si>
    <t>Vanilla Milk Snow Ice</t>
  </si>
  <si>
    <t>P1014</t>
  </si>
  <si>
    <t>P1015</t>
  </si>
  <si>
    <t>P1016</t>
  </si>
  <si>
    <t>Mango Snow Ice</t>
  </si>
  <si>
    <t>Strawberry Milk Snow Ice</t>
  </si>
  <si>
    <t>Chocolate Snow Ice</t>
  </si>
  <si>
    <t>Cheng Moh Huat</t>
  </si>
  <si>
    <t>1050ML PCE Container</t>
  </si>
  <si>
    <t>set</t>
  </si>
  <si>
    <t>HD Plastic Bag</t>
  </si>
  <si>
    <t>LBS</t>
  </si>
  <si>
    <t>PE Plastic Bag</t>
  </si>
  <si>
    <t>Lb</t>
  </si>
  <si>
    <t>4LT-1</t>
  </si>
  <si>
    <t>13bag x 25 pcs</t>
  </si>
  <si>
    <t>Superpet</t>
  </si>
  <si>
    <t>PE-5 White 606 W/Liner</t>
  </si>
  <si>
    <t>1 x 325</t>
  </si>
  <si>
    <t>Wanglaoji Herbal Tea</t>
  </si>
  <si>
    <t>310ml x 24</t>
  </si>
  <si>
    <t>Heng Guan</t>
  </si>
  <si>
    <t>Hup Seng Hng</t>
  </si>
  <si>
    <t>M1003R</t>
  </si>
  <si>
    <t xml:space="preserve">Raw Durian </t>
  </si>
  <si>
    <t>Quantity</t>
  </si>
  <si>
    <t>Material Cost</t>
  </si>
  <si>
    <t>Invoice</t>
  </si>
  <si>
    <t>Code</t>
  </si>
  <si>
    <t>Green Tea Powder</t>
  </si>
  <si>
    <t>500 g</t>
  </si>
  <si>
    <t>Amount</t>
  </si>
  <si>
    <t>Yi Heng</t>
  </si>
  <si>
    <t>Tai Say</t>
  </si>
  <si>
    <t>Hosen (South Africa)</t>
  </si>
  <si>
    <t>Hong Seng</t>
  </si>
  <si>
    <t>Commission</t>
  </si>
  <si>
    <t>Cost Breakdown</t>
  </si>
  <si>
    <t>M1014A</t>
  </si>
  <si>
    <t>CUSTOM MADE CHENDOL Chendol浆咯</t>
  </si>
  <si>
    <t>GROSS MARGIN</t>
  </si>
  <si>
    <t>OUT</t>
  </si>
  <si>
    <t>IN</t>
  </si>
  <si>
    <t>BAL</t>
  </si>
  <si>
    <t>INVENTORY TRANSCATION</t>
  </si>
  <si>
    <t>OPENING</t>
  </si>
  <si>
    <t>Amount (S$)</t>
  </si>
  <si>
    <t>P1006A</t>
  </si>
  <si>
    <t>1 kg/bag</t>
  </si>
  <si>
    <t>TOW SUAN</t>
  </si>
  <si>
    <t>BUBOR HITAM</t>
  </si>
  <si>
    <t>BUBOR TERIGU</t>
  </si>
  <si>
    <t>GREEN BEAN  SOUP 绿豆</t>
  </si>
  <si>
    <t>RED BEAN  SOUP 红 豆</t>
  </si>
  <si>
    <t>SWEET POTATO SOUP</t>
  </si>
  <si>
    <t>DESSERT SYRUP</t>
  </si>
  <si>
    <t>STEAM SWEET POTATO</t>
  </si>
  <si>
    <t>TUB</t>
  </si>
  <si>
    <t>Kopitiam</t>
  </si>
  <si>
    <t>in hours</t>
  </si>
  <si>
    <t>Stock Closing  (30 Jun)</t>
  </si>
  <si>
    <t>(10PKT/BAG)</t>
  </si>
  <si>
    <t>M1004R</t>
  </si>
  <si>
    <t>Fresh Mango 芒果</t>
  </si>
  <si>
    <t>M1005R</t>
  </si>
  <si>
    <t>Strawberry Puree草莓 (Fresh)</t>
  </si>
  <si>
    <t>P2024</t>
  </si>
  <si>
    <t>Orange No 1</t>
  </si>
  <si>
    <t>Convertion</t>
  </si>
  <si>
    <t>10 KGS</t>
  </si>
  <si>
    <t>P4048A</t>
  </si>
  <si>
    <t>Sea Coconut - Golden Boy</t>
  </si>
  <si>
    <t>BLANCHED APRICOT KERNELS</t>
  </si>
  <si>
    <t>P5005C</t>
  </si>
  <si>
    <t>Fine Sugar 1kg</t>
  </si>
  <si>
    <t>P3037A</t>
  </si>
  <si>
    <t>Honey Peral - Black</t>
  </si>
  <si>
    <t>RED BEAN WITH RICE BALL SOUP</t>
  </si>
  <si>
    <t>P3032B</t>
  </si>
  <si>
    <t>SWEETEN MELON CUBE</t>
  </si>
  <si>
    <t>P3005E</t>
  </si>
  <si>
    <t>RED BEAN 2.5 Kg</t>
  </si>
  <si>
    <t>P4047</t>
  </si>
  <si>
    <t>Nata De Coco 10x10m Goldenboy</t>
  </si>
  <si>
    <t>Sample</t>
  </si>
  <si>
    <t>M1034</t>
  </si>
  <si>
    <t>Egg Tart</t>
  </si>
  <si>
    <t>FEN YUAN JELLY</t>
  </si>
  <si>
    <t>Sample 9MM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</si>
</sst>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0_ ;[Red]\-0.00\ "/>
    <numFmt numFmtId="168" formatCode="0.0%"/>
    <numFmt numFmtId="169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Fill="1"/>
    <xf numFmtId="167" fontId="0" fillId="0" borderId="0" xfId="0" applyNumberFormat="1"/>
    <xf numFmtId="164" fontId="0" fillId="0" borderId="0" xfId="2" applyFont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2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wrapText="1"/>
    </xf>
    <xf numFmtId="9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 wrapText="1"/>
    </xf>
    <xf numFmtId="168" fontId="0" fillId="2" borderId="4" xfId="0" applyNumberFormat="1" applyFill="1" applyBorder="1" applyAlignment="1">
      <alignment horizontal="center" vertical="center" wrapText="1"/>
    </xf>
    <xf numFmtId="10" fontId="0" fillId="2" borderId="4" xfId="0" applyNumberForma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4" xfId="0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164" fontId="2" fillId="0" borderId="4" xfId="2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/>
    <xf numFmtId="0" fontId="3" fillId="0" borderId="4" xfId="0" applyFont="1" applyBorder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64" fontId="2" fillId="3" borderId="9" xfId="2" applyFont="1" applyFill="1" applyBorder="1" applyAlignment="1">
      <alignment horizontal="center" wrapText="1"/>
    </xf>
    <xf numFmtId="164" fontId="0" fillId="3" borderId="9" xfId="2" applyFont="1" applyFill="1" applyBorder="1" applyAlignment="1">
      <alignment horizontal="center"/>
    </xf>
    <xf numFmtId="164" fontId="0" fillId="3" borderId="9" xfId="2" applyFont="1" applyFill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20" fontId="3" fillId="0" borderId="4" xfId="0" applyNumberFormat="1" applyFont="1" applyBorder="1" applyAlignment="1">
      <alignment horizontal="center"/>
    </xf>
    <xf numFmtId="0" fontId="2" fillId="0" borderId="10" xfId="0" applyFont="1" applyBorder="1" applyAlignment="1"/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4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6" fontId="2" fillId="3" borderId="9" xfId="1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0" fillId="4" borderId="4" xfId="2" applyFont="1" applyFill="1" applyBorder="1"/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64" fontId="0" fillId="5" borderId="2" xfId="2" applyFon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/>
    <xf numFmtId="0" fontId="9" fillId="0" borderId="0" xfId="0" applyFont="1" applyAlignment="1">
      <alignment horizontal="center"/>
    </xf>
    <xf numFmtId="40" fontId="0" fillId="0" borderId="0" xfId="0" applyNumberFormat="1"/>
    <xf numFmtId="40" fontId="0" fillId="3" borderId="9" xfId="0" applyNumberFormat="1" applyFill="1" applyBorder="1"/>
    <xf numFmtId="40" fontId="0" fillId="6" borderId="4" xfId="2" applyNumberFormat="1" applyFont="1" applyFill="1" applyBorder="1"/>
    <xf numFmtId="9" fontId="0" fillId="5" borderId="4" xfId="3" applyFont="1" applyFill="1" applyBorder="1" applyAlignment="1">
      <alignment horizontal="center" vertical="center" wrapText="1"/>
    </xf>
    <xf numFmtId="164" fontId="0" fillId="5" borderId="9" xfId="0" applyNumberFormat="1" applyFill="1" applyBorder="1"/>
    <xf numFmtId="164" fontId="0" fillId="5" borderId="4" xfId="2" applyFont="1" applyFill="1" applyBorder="1"/>
    <xf numFmtId="40" fontId="0" fillId="5" borderId="2" xfId="2" applyNumberFormat="1" applyFont="1" applyFill="1" applyBorder="1" applyAlignment="1">
      <alignment horizontal="center" vertical="center" wrapText="1"/>
    </xf>
    <xf numFmtId="164" fontId="2" fillId="7" borderId="4" xfId="2" applyFont="1" applyFill="1" applyBorder="1" applyAlignment="1">
      <alignment horizontal="center"/>
    </xf>
    <xf numFmtId="164" fontId="3" fillId="7" borderId="4" xfId="2" applyFont="1" applyFill="1" applyBorder="1" applyAlignment="1">
      <alignment horizontal="center"/>
    </xf>
    <xf numFmtId="164" fontId="2" fillId="7" borderId="4" xfId="2" applyFont="1" applyFill="1" applyBorder="1"/>
    <xf numFmtId="164" fontId="0" fillId="7" borderId="4" xfId="2" applyFont="1" applyFill="1" applyBorder="1"/>
    <xf numFmtId="166" fontId="0" fillId="6" borderId="4" xfId="1" applyNumberFormat="1" applyFont="1" applyFill="1" applyBorder="1"/>
    <xf numFmtId="9" fontId="0" fillId="6" borderId="4" xfId="3" applyFont="1" applyFill="1" applyBorder="1"/>
    <xf numFmtId="164" fontId="0" fillId="6" borderId="4" xfId="2" applyFont="1" applyFill="1" applyBorder="1"/>
    <xf numFmtId="164" fontId="0" fillId="8" borderId="4" xfId="2" applyFont="1" applyFill="1" applyBorder="1"/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69" fontId="0" fillId="0" borderId="4" xfId="0" applyNumberFormat="1" applyBorder="1"/>
    <xf numFmtId="0" fontId="0" fillId="5" borderId="7" xfId="0" applyFill="1" applyBorder="1"/>
    <xf numFmtId="164" fontId="0" fillId="10" borderId="4" xfId="2" applyFont="1" applyFill="1" applyBorder="1"/>
    <xf numFmtId="0" fontId="0" fillId="0" borderId="0" xfId="0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4" fontId="0" fillId="2" borderId="4" xfId="0" applyNumberFormat="1" applyFill="1" applyBorder="1"/>
    <xf numFmtId="164" fontId="0" fillId="2" borderId="4" xfId="0" applyNumberFormat="1" applyFill="1" applyBorder="1" applyAlignment="1">
      <alignment horizontal="center"/>
    </xf>
    <xf numFmtId="164" fontId="0" fillId="3" borderId="14" xfId="0" applyNumberFormat="1" applyFill="1" applyBorder="1"/>
    <xf numFmtId="165" fontId="0" fillId="5" borderId="10" xfId="0" applyNumberFormat="1" applyFill="1" applyBorder="1"/>
    <xf numFmtId="0" fontId="0" fillId="4" borderId="7" xfId="0" applyFill="1" applyBorder="1"/>
    <xf numFmtId="166" fontId="0" fillId="2" borderId="4" xfId="1" applyNumberFormat="1" applyFont="1" applyFill="1" applyBorder="1" applyAlignment="1">
      <alignment horizontal="center"/>
    </xf>
    <xf numFmtId="164" fontId="0" fillId="2" borderId="4" xfId="0" applyNumberFormat="1" applyFill="1" applyBorder="1" applyAlignment="1"/>
    <xf numFmtId="166" fontId="0" fillId="9" borderId="4" xfId="1" applyNumberFormat="1" applyFont="1" applyFill="1" applyBorder="1" applyAlignment="1">
      <alignment vertical="center"/>
    </xf>
    <xf numFmtId="0" fontId="11" fillId="5" borderId="4" xfId="0" applyFont="1" applyFill="1" applyBorder="1"/>
    <xf numFmtId="0" fontId="8" fillId="5" borderId="4" xfId="0" applyFont="1" applyFill="1" applyBorder="1"/>
    <xf numFmtId="0" fontId="8" fillId="0" borderId="0" xfId="0" applyFont="1"/>
    <xf numFmtId="0" fontId="7" fillId="0" borderId="0" xfId="0" applyFont="1" applyFill="1" applyAlignment="1">
      <alignment horizontal="center"/>
    </xf>
    <xf numFmtId="0" fontId="0" fillId="5" borderId="4" xfId="0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165" fontId="0" fillId="9" borderId="4" xfId="1" applyNumberFormat="1" applyFont="1" applyFill="1" applyBorder="1" applyAlignment="1">
      <alignment horizontal="center"/>
    </xf>
    <xf numFmtId="165" fontId="0" fillId="0" borderId="7" xfId="1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5" fontId="0" fillId="8" borderId="0" xfId="1" applyFont="1" applyFill="1"/>
    <xf numFmtId="165" fontId="0" fillId="8" borderId="4" xfId="1" applyFont="1" applyFill="1" applyBorder="1" applyAlignment="1">
      <alignment horizontal="center"/>
    </xf>
    <xf numFmtId="165" fontId="0" fillId="8" borderId="4" xfId="1" applyFont="1" applyFill="1" applyBorder="1"/>
    <xf numFmtId="165" fontId="2" fillId="0" borderId="4" xfId="1" applyFont="1" applyFill="1" applyBorder="1"/>
    <xf numFmtId="0" fontId="2" fillId="0" borderId="4" xfId="0" applyFont="1" applyFill="1" applyBorder="1"/>
    <xf numFmtId="0" fontId="2" fillId="0" borderId="0" xfId="0" applyFont="1" applyFill="1"/>
    <xf numFmtId="165" fontId="2" fillId="0" borderId="0" xfId="1" applyFont="1" applyFill="1"/>
    <xf numFmtId="0" fontId="2" fillId="0" borderId="0" xfId="0" applyFont="1"/>
    <xf numFmtId="0" fontId="0" fillId="4" borderId="0" xfId="0" applyFill="1"/>
    <xf numFmtId="0" fontId="8" fillId="4" borderId="0" xfId="0" applyFont="1" applyFill="1"/>
    <xf numFmtId="0" fontId="9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9" fillId="4" borderId="0" xfId="0" applyFont="1" applyFill="1"/>
    <xf numFmtId="164" fontId="0" fillId="2" borderId="4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0" fontId="0" fillId="5" borderId="2" xfId="0" applyNumberFormat="1" applyFill="1" applyBorder="1" applyAlignment="1">
      <alignment horizontal="center" vertical="center"/>
    </xf>
    <xf numFmtId="40" fontId="0" fillId="5" borderId="4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2" applyFont="1" applyFill="1" applyBorder="1" applyAlignment="1">
      <alignment horizontal="center" vertical="center" wrapText="1"/>
    </xf>
    <xf numFmtId="164" fontId="2" fillId="2" borderId="4" xfId="2" applyFont="1" applyFill="1" applyBorder="1" applyAlignment="1">
      <alignment horizontal="center" vertical="center" wrapText="1"/>
    </xf>
    <xf numFmtId="166" fontId="2" fillId="2" borderId="11" xfId="1" applyNumberFormat="1" applyFont="1" applyFill="1" applyBorder="1" applyAlignment="1">
      <alignment horizontal="center" vertical="center" wrapText="1"/>
    </xf>
    <xf numFmtId="166" fontId="2" fillId="2" borderId="12" xfId="1" applyNumberFormat="1" applyFont="1" applyFill="1" applyBorder="1" applyAlignment="1">
      <alignment horizontal="center" vertical="center" wrapText="1"/>
    </xf>
    <xf numFmtId="166" fontId="2" fillId="2" borderId="13" xfId="1" applyNumberFormat="1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A2AD-ECD6-4FC5-BDA2-83B36668D9D9}">
  <sheetPr>
    <pageSetUpPr fitToPage="1"/>
  </sheetPr>
  <dimension ref="A1:BP372"/>
  <sheetViews>
    <sheetView showRowColHeaders="0" topLeftCell="X276" workbookViewId="0">
      <selection activeCell="AE291" sqref="AE291"/>
    </sheetView>
  </sheetViews>
  <sheetFormatPr defaultRowHeight="14.5" x14ac:dyDescent="0.35"/>
  <cols>
    <col min="1" max="1" width="11.1796875" style="1" customWidth="1"/>
    <col min="2" max="2" width="40.90625" customWidth="1"/>
    <col min="3" max="3" width="16.81640625" style="1" customWidth="1"/>
    <col min="4" max="4" width="19.81640625" customWidth="1"/>
    <col min="5" max="5" width="8.453125" customWidth="1"/>
    <col min="6" max="6" width="18.453125" style="1" customWidth="1"/>
    <col min="7" max="7" width="14.08984375" style="4" customWidth="1"/>
    <col min="8" max="10" width="14.6328125" style="2" customWidth="1"/>
    <col min="11" max="12" width="12.6328125" customWidth="1"/>
    <col min="13" max="14" width="12.6328125" style="3" customWidth="1"/>
    <col min="15" max="16" width="12.6328125" style="4" customWidth="1"/>
    <col min="17" max="20" width="12.6328125" customWidth="1"/>
    <col min="21" max="21" width="12.6328125" style="56" customWidth="1"/>
    <col min="22" max="28" width="16.6328125" customWidth="1"/>
    <col min="29" max="29" width="16.6328125" style="56" customWidth="1"/>
    <col min="30" max="30" width="16.6328125" customWidth="1"/>
    <col min="31" max="31" width="14" style="1" customWidth="1"/>
    <col min="32" max="32" width="15" customWidth="1"/>
  </cols>
  <sheetData>
    <row r="1" spans="1:68" ht="20" customHeight="1" thickBot="1" x14ac:dyDescent="0.4">
      <c r="O1" s="4">
        <f>SUM(O5:O891)</f>
        <v>40.432814833881942</v>
      </c>
      <c r="Q1" s="4">
        <f>SUM(Q5:Q491)</f>
        <v>101.08203708470489</v>
      </c>
    </row>
    <row r="2" spans="1:68" ht="38.5" customHeight="1" x14ac:dyDescent="0.35">
      <c r="A2" s="119" t="s">
        <v>0</v>
      </c>
      <c r="B2" s="121" t="s">
        <v>1</v>
      </c>
      <c r="C2" s="121" t="s">
        <v>2</v>
      </c>
      <c r="D2" s="121" t="s">
        <v>3</v>
      </c>
      <c r="E2" s="121" t="s">
        <v>4</v>
      </c>
      <c r="F2" s="5" t="s">
        <v>5</v>
      </c>
      <c r="G2" s="123" t="s">
        <v>6</v>
      </c>
      <c r="H2" s="125" t="s">
        <v>899</v>
      </c>
      <c r="I2" s="126"/>
      <c r="J2" s="127"/>
      <c r="K2" s="6" t="s">
        <v>7</v>
      </c>
      <c r="L2" s="7" t="s">
        <v>898</v>
      </c>
      <c r="M2" s="7" t="s">
        <v>8</v>
      </c>
      <c r="N2" s="7" t="s">
        <v>9</v>
      </c>
      <c r="O2" s="8" t="s">
        <v>10</v>
      </c>
      <c r="P2" s="8" t="s">
        <v>11</v>
      </c>
      <c r="Q2" s="8" t="s">
        <v>12</v>
      </c>
      <c r="R2" s="115" t="s">
        <v>13</v>
      </c>
      <c r="S2" s="115" t="s">
        <v>14</v>
      </c>
      <c r="T2" s="50" t="s">
        <v>902</v>
      </c>
      <c r="U2" s="117" t="s">
        <v>15</v>
      </c>
      <c r="V2" s="51" t="s">
        <v>7</v>
      </c>
      <c r="W2" s="50" t="s">
        <v>898</v>
      </c>
      <c r="X2" s="50" t="s">
        <v>8</v>
      </c>
      <c r="Y2" s="50" t="s">
        <v>9</v>
      </c>
      <c r="Z2" s="52" t="s">
        <v>10</v>
      </c>
      <c r="AA2" s="52" t="s">
        <v>11</v>
      </c>
      <c r="AB2" s="52" t="s">
        <v>12</v>
      </c>
      <c r="AC2" s="62" t="s">
        <v>15</v>
      </c>
      <c r="AD2" s="50" t="s">
        <v>902</v>
      </c>
      <c r="AE2" s="114" t="s">
        <v>922</v>
      </c>
      <c r="AF2" s="114"/>
    </row>
    <row r="3" spans="1:68" ht="22.5" customHeight="1" x14ac:dyDescent="0.35">
      <c r="A3" s="120"/>
      <c r="B3" s="122"/>
      <c r="C3" s="122"/>
      <c r="D3" s="122"/>
      <c r="E3" s="122"/>
      <c r="F3" s="9"/>
      <c r="G3" s="124"/>
      <c r="H3" s="10" t="s">
        <v>887</v>
      </c>
      <c r="I3" s="10" t="s">
        <v>888</v>
      </c>
      <c r="J3" s="10" t="s">
        <v>893</v>
      </c>
      <c r="K3" s="11">
        <v>0.7</v>
      </c>
      <c r="L3" s="12">
        <v>0.02</v>
      </c>
      <c r="M3" s="13">
        <v>0.08</v>
      </c>
      <c r="N3" s="14">
        <v>0.01</v>
      </c>
      <c r="O3" s="13">
        <v>0.04</v>
      </c>
      <c r="P3" s="14">
        <v>0.05</v>
      </c>
      <c r="Q3" s="14">
        <v>0.1</v>
      </c>
      <c r="R3" s="116"/>
      <c r="S3" s="116"/>
      <c r="T3" s="59">
        <f>T4/J4</f>
        <v>1</v>
      </c>
      <c r="U3" s="118"/>
      <c r="V3" s="59" t="e">
        <f t="shared" ref="V3:AC3" si="0">V4/$AD$4</f>
        <v>#DIV/0!</v>
      </c>
      <c r="W3" s="59" t="e">
        <f t="shared" si="0"/>
        <v>#DIV/0!</v>
      </c>
      <c r="X3" s="59" t="e">
        <f t="shared" si="0"/>
        <v>#DIV/0!</v>
      </c>
      <c r="Y3" s="59" t="e">
        <f t="shared" si="0"/>
        <v>#DIV/0!</v>
      </c>
      <c r="Z3" s="59" t="e">
        <f t="shared" si="0"/>
        <v>#DIV/0!</v>
      </c>
      <c r="AA3" s="59" t="e">
        <f t="shared" si="0"/>
        <v>#DIV/0!</v>
      </c>
      <c r="AB3" s="59" t="e">
        <f t="shared" si="0"/>
        <v>#DIV/0!</v>
      </c>
      <c r="AC3" s="59" t="e">
        <f t="shared" si="0"/>
        <v>#DIV/0!</v>
      </c>
      <c r="AD3" s="53">
        <f>U4/J4</f>
        <v>0</v>
      </c>
      <c r="AE3" s="81" t="s">
        <v>887</v>
      </c>
      <c r="AF3" s="39" t="s">
        <v>908</v>
      </c>
    </row>
    <row r="4" spans="1:68" ht="22.5" customHeight="1" x14ac:dyDescent="0.35">
      <c r="A4" s="31"/>
      <c r="B4" s="32"/>
      <c r="C4" s="32"/>
      <c r="D4" s="32"/>
      <c r="E4" s="32"/>
      <c r="F4" s="32"/>
      <c r="G4" s="33"/>
      <c r="H4" s="44">
        <f>SUM(H5:H358)</f>
        <v>0</v>
      </c>
      <c r="I4" s="33">
        <f>SUM(I5:I359)*1.07</f>
        <v>0</v>
      </c>
      <c r="J4" s="33">
        <v>25995.49</v>
      </c>
      <c r="K4" s="34">
        <f>$G$4*K3</f>
        <v>0</v>
      </c>
      <c r="L4" s="34">
        <f t="shared" ref="L4:Q4" si="1">$G$4*L3</f>
        <v>0</v>
      </c>
      <c r="M4" s="34">
        <f t="shared" si="1"/>
        <v>0</v>
      </c>
      <c r="N4" s="34">
        <f t="shared" si="1"/>
        <v>0</v>
      </c>
      <c r="O4" s="34">
        <f t="shared" si="1"/>
        <v>0</v>
      </c>
      <c r="P4" s="34">
        <f t="shared" si="1"/>
        <v>0</v>
      </c>
      <c r="Q4" s="34">
        <f t="shared" si="1"/>
        <v>0</v>
      </c>
      <c r="R4" s="35"/>
      <c r="S4" s="35"/>
      <c r="T4" s="60">
        <f>J4-I4</f>
        <v>25995.49</v>
      </c>
      <c r="U4" s="57"/>
      <c r="V4" s="54">
        <f t="shared" ref="V4:AC4" si="2">SUM(V5:V359)</f>
        <v>0</v>
      </c>
      <c r="W4" s="54">
        <f t="shared" si="2"/>
        <v>0</v>
      </c>
      <c r="X4" s="54">
        <f t="shared" si="2"/>
        <v>0</v>
      </c>
      <c r="Y4" s="54">
        <f t="shared" si="2"/>
        <v>0</v>
      </c>
      <c r="Z4" s="54">
        <f t="shared" si="2"/>
        <v>0</v>
      </c>
      <c r="AA4" s="54">
        <f t="shared" si="2"/>
        <v>0</v>
      </c>
      <c r="AB4" s="54">
        <f t="shared" si="2"/>
        <v>0</v>
      </c>
      <c r="AC4" s="57">
        <f t="shared" si="2"/>
        <v>0</v>
      </c>
      <c r="AD4" s="82">
        <f>SUM(V4:AC4)</f>
        <v>0</v>
      </c>
      <c r="AE4" s="85">
        <f>SUM(AE5:AE359)</f>
        <v>-10610.8</v>
      </c>
      <c r="AF4" s="86">
        <f>SUM(AF5:AF359)</f>
        <v>-66312.294958413622</v>
      </c>
    </row>
    <row r="5" spans="1:68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63">
        <f>3.6*5</f>
        <v>18</v>
      </c>
      <c r="H5" s="67">
        <f>VLOOKUP(A5,summary!$A$5:$AL$5006,34,0)</f>
        <v>0</v>
      </c>
      <c r="I5" s="67">
        <f>G5*H5</f>
        <v>0</v>
      </c>
      <c r="J5" s="68">
        <v>0.5</v>
      </c>
      <c r="K5" s="76">
        <f>$G5*$J5*$K$3</f>
        <v>6.3</v>
      </c>
      <c r="L5" s="76">
        <f>$G5*$J5*L$3</f>
        <v>0.18</v>
      </c>
      <c r="M5" s="76">
        <f>$G5*$J5*M$3</f>
        <v>0.72</v>
      </c>
      <c r="N5" s="76">
        <f t="shared" ref="N5:Q22" si="3">$G5*$J5*N$3</f>
        <v>0.09</v>
      </c>
      <c r="O5" s="76">
        <f t="shared" si="3"/>
        <v>0.36</v>
      </c>
      <c r="P5" s="76">
        <f t="shared" si="3"/>
        <v>0.45</v>
      </c>
      <c r="Q5" s="76">
        <f t="shared" si="3"/>
        <v>0.9</v>
      </c>
      <c r="R5" s="70">
        <f>SUM(K5:Q5)+G5</f>
        <v>27</v>
      </c>
      <c r="S5" s="49">
        <v>28</v>
      </c>
      <c r="T5" s="61"/>
      <c r="U5" s="58">
        <f>S5-R5</f>
        <v>1</v>
      </c>
      <c r="V5" s="69">
        <f t="shared" ref="V5:AB5" si="4">$H$5*K5</f>
        <v>0</v>
      </c>
      <c r="W5" s="69">
        <f t="shared" si="4"/>
        <v>0</v>
      </c>
      <c r="X5" s="69">
        <f t="shared" si="4"/>
        <v>0</v>
      </c>
      <c r="Y5" s="69">
        <f t="shared" si="4"/>
        <v>0</v>
      </c>
      <c r="Z5" s="69">
        <f t="shared" si="4"/>
        <v>0</v>
      </c>
      <c r="AA5" s="69">
        <f t="shared" si="4"/>
        <v>0</v>
      </c>
      <c r="AB5" s="69">
        <f t="shared" si="4"/>
        <v>0</v>
      </c>
      <c r="AC5" s="58">
        <f>U5*H5</f>
        <v>0</v>
      </c>
      <c r="AD5" s="83">
        <f>SUM(T5:AC5)</f>
        <v>1</v>
      </c>
      <c r="AE5" s="39">
        <f>VLOOKUP(A5,summary!$A$5:$AO$5000,41,0)</f>
        <v>-49</v>
      </c>
      <c r="AF5" s="80">
        <f>AE5*G5</f>
        <v>-882</v>
      </c>
      <c r="AG5" s="20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8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63">
        <f>3.6*5+1</f>
        <v>19</v>
      </c>
      <c r="H6" s="67">
        <f>VLOOKUP(A6,summary!$A$5:$AL$5006,34,0)</f>
        <v>0</v>
      </c>
      <c r="I6" s="67">
        <f t="shared" ref="I6:I73" si="5">G6*H6</f>
        <v>0</v>
      </c>
      <c r="J6" s="68">
        <v>0.5</v>
      </c>
      <c r="K6" s="76">
        <f t="shared" ref="K6:K72" si="6">$G6*$J6*$K$3</f>
        <v>6.6499999999999995</v>
      </c>
      <c r="L6" s="76">
        <f t="shared" ref="L6:Q61" si="7">$G6*$J6*L$3</f>
        <v>0.19</v>
      </c>
      <c r="M6" s="76">
        <f t="shared" si="7"/>
        <v>0.76</v>
      </c>
      <c r="N6" s="76">
        <f t="shared" si="3"/>
        <v>9.5000000000000001E-2</v>
      </c>
      <c r="O6" s="76">
        <f t="shared" si="3"/>
        <v>0.38</v>
      </c>
      <c r="P6" s="76">
        <f t="shared" si="3"/>
        <v>0.47500000000000003</v>
      </c>
      <c r="Q6" s="76">
        <f t="shared" si="3"/>
        <v>0.95000000000000007</v>
      </c>
      <c r="R6" s="70">
        <f t="shared" ref="R6:R72" si="8">SUM(K6:Q6)+G6</f>
        <v>28.5</v>
      </c>
      <c r="S6" s="49">
        <v>30</v>
      </c>
      <c r="T6" s="61"/>
      <c r="U6" s="58">
        <f>S6-R6</f>
        <v>1.5</v>
      </c>
      <c r="V6" s="69">
        <f t="shared" ref="V6:V72" si="9">$H6*K6</f>
        <v>0</v>
      </c>
      <c r="W6" s="69">
        <f t="shared" ref="W6:W72" si="10">$H6*L6</f>
        <v>0</v>
      </c>
      <c r="X6" s="69">
        <f t="shared" ref="X6:X72" si="11">$H6*M6</f>
        <v>0</v>
      </c>
      <c r="Y6" s="69">
        <f t="shared" ref="Y6:Y72" si="12">$H6*N6</f>
        <v>0</v>
      </c>
      <c r="Z6" s="69">
        <f t="shared" ref="Z6:Z72" si="13">$H6*O6</f>
        <v>0</v>
      </c>
      <c r="AA6" s="69">
        <f t="shared" ref="AA6:AA72" si="14">$H6*P6</f>
        <v>0</v>
      </c>
      <c r="AB6" s="69">
        <f t="shared" ref="AB6:AB72" si="15">$H6*Q6</f>
        <v>0</v>
      </c>
      <c r="AC6" s="58">
        <f t="shared" ref="AC6:AC72" si="16">U6*H6</f>
        <v>0</v>
      </c>
      <c r="AD6" s="83">
        <f t="shared" ref="AD6:AD73" si="17">SUM(T6:AB6)</f>
        <v>1.5</v>
      </c>
      <c r="AE6" s="39">
        <f>VLOOKUP(A6,summary!$A$5:$AO$5000,41,0)</f>
        <v>-17</v>
      </c>
      <c r="AF6" s="80">
        <f t="shared" ref="AF6:AF72" si="18">AE6*G6</f>
        <v>-323</v>
      </c>
      <c r="AG6" s="20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68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63">
        <f>3.6+0.26</f>
        <v>3.8600000000000003</v>
      </c>
      <c r="H7" s="67">
        <f>VLOOKUP(A7,summary!$A$5:$AL$5006,34,0)</f>
        <v>0</v>
      </c>
      <c r="I7" s="67">
        <f t="shared" si="5"/>
        <v>0</v>
      </c>
      <c r="J7" s="68">
        <v>0.5</v>
      </c>
      <c r="K7" s="76">
        <f t="shared" si="6"/>
        <v>1.351</v>
      </c>
      <c r="L7" s="76">
        <f t="shared" si="7"/>
        <v>3.8600000000000002E-2</v>
      </c>
      <c r="M7" s="76">
        <f t="shared" si="7"/>
        <v>0.15440000000000001</v>
      </c>
      <c r="N7" s="76">
        <f t="shared" si="3"/>
        <v>1.9300000000000001E-2</v>
      </c>
      <c r="O7" s="76">
        <f t="shared" si="3"/>
        <v>7.7200000000000005E-2</v>
      </c>
      <c r="P7" s="76">
        <f t="shared" si="3"/>
        <v>9.6500000000000016E-2</v>
      </c>
      <c r="Q7" s="76">
        <f t="shared" si="3"/>
        <v>0.19300000000000003</v>
      </c>
      <c r="R7" s="70">
        <f t="shared" si="8"/>
        <v>5.7900000000000009</v>
      </c>
      <c r="S7" s="49">
        <v>6</v>
      </c>
      <c r="T7" s="61"/>
      <c r="U7" s="58">
        <f>S7-R7</f>
        <v>0.20999999999999908</v>
      </c>
      <c r="V7" s="69">
        <f t="shared" si="9"/>
        <v>0</v>
      </c>
      <c r="W7" s="69">
        <f t="shared" si="10"/>
        <v>0</v>
      </c>
      <c r="X7" s="69">
        <f t="shared" si="11"/>
        <v>0</v>
      </c>
      <c r="Y7" s="69">
        <f t="shared" si="12"/>
        <v>0</v>
      </c>
      <c r="Z7" s="69">
        <f t="shared" si="13"/>
        <v>0</v>
      </c>
      <c r="AA7" s="69">
        <f t="shared" si="14"/>
        <v>0</v>
      </c>
      <c r="AB7" s="69">
        <f t="shared" si="15"/>
        <v>0</v>
      </c>
      <c r="AC7" s="58">
        <f t="shared" si="16"/>
        <v>0</v>
      </c>
      <c r="AD7" s="83">
        <f t="shared" si="17"/>
        <v>0.20999999999999908</v>
      </c>
      <c r="AE7" s="39">
        <f>VLOOKUP(A7,summary!$A$5:$AO$5000,41,0)</f>
        <v>-3</v>
      </c>
      <c r="AF7" s="80">
        <f t="shared" si="18"/>
        <v>-11.580000000000002</v>
      </c>
      <c r="AG7" s="20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68" ht="20" customHeight="1" x14ac:dyDescent="0.35">
      <c r="A8" s="45" t="s">
        <v>838</v>
      </c>
      <c r="B8" s="46" t="s">
        <v>27</v>
      </c>
      <c r="C8" s="47" t="s">
        <v>205</v>
      </c>
      <c r="D8" s="48" t="s">
        <v>931</v>
      </c>
      <c r="E8" s="48" t="s">
        <v>38</v>
      </c>
      <c r="F8" s="48" t="s">
        <v>786</v>
      </c>
      <c r="G8" s="63">
        <v>3.7</v>
      </c>
      <c r="H8" s="67">
        <f>VLOOKUP(A8,summary!$A$5:$AL$5006,34,0)</f>
        <v>0</v>
      </c>
      <c r="I8" s="67">
        <f t="shared" si="5"/>
        <v>0</v>
      </c>
      <c r="J8" s="68">
        <v>0</v>
      </c>
      <c r="K8" s="76">
        <f t="shared" si="6"/>
        <v>0</v>
      </c>
      <c r="L8" s="76">
        <f t="shared" si="7"/>
        <v>0</v>
      </c>
      <c r="M8" s="76">
        <f t="shared" si="7"/>
        <v>0</v>
      </c>
      <c r="N8" s="76">
        <f t="shared" si="3"/>
        <v>0</v>
      </c>
      <c r="O8" s="76">
        <f t="shared" si="3"/>
        <v>0</v>
      </c>
      <c r="P8" s="76">
        <f t="shared" si="3"/>
        <v>0</v>
      </c>
      <c r="Q8" s="76">
        <f t="shared" si="3"/>
        <v>0</v>
      </c>
      <c r="R8" s="70">
        <f t="shared" si="8"/>
        <v>3.7</v>
      </c>
      <c r="S8" s="49">
        <v>0</v>
      </c>
      <c r="T8" s="61"/>
      <c r="U8" s="58"/>
      <c r="V8" s="69">
        <f t="shared" si="9"/>
        <v>0</v>
      </c>
      <c r="W8" s="69">
        <f t="shared" si="10"/>
        <v>0</v>
      </c>
      <c r="X8" s="69">
        <f t="shared" si="11"/>
        <v>0</v>
      </c>
      <c r="Y8" s="69">
        <f t="shared" si="12"/>
        <v>0</v>
      </c>
      <c r="Z8" s="69">
        <f t="shared" si="13"/>
        <v>0</v>
      </c>
      <c r="AA8" s="69">
        <f t="shared" si="14"/>
        <v>0</v>
      </c>
      <c r="AB8" s="69">
        <f t="shared" si="15"/>
        <v>0</v>
      </c>
      <c r="AC8" s="58">
        <f t="shared" si="16"/>
        <v>0</v>
      </c>
      <c r="AD8" s="83">
        <f t="shared" si="17"/>
        <v>0</v>
      </c>
      <c r="AE8" s="39">
        <f>VLOOKUP(A8,summary!$A$5:$AO$5000,41,0)</f>
        <v>0</v>
      </c>
      <c r="AF8" s="80">
        <f t="shared" si="18"/>
        <v>0</v>
      </c>
      <c r="AG8" s="20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68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63">
        <f>5*5+1</f>
        <v>26</v>
      </c>
      <c r="H9" s="67">
        <f>VLOOKUP(A9,summary!$A$5:$AL$5006,34,0)</f>
        <v>0</v>
      </c>
      <c r="I9" s="67">
        <f t="shared" si="5"/>
        <v>0</v>
      </c>
      <c r="J9" s="68">
        <v>0.3</v>
      </c>
      <c r="K9" s="76">
        <f t="shared" si="6"/>
        <v>5.46</v>
      </c>
      <c r="L9" s="76">
        <f t="shared" si="7"/>
        <v>0.156</v>
      </c>
      <c r="M9" s="76">
        <f t="shared" si="7"/>
        <v>0.624</v>
      </c>
      <c r="N9" s="76">
        <f t="shared" si="3"/>
        <v>7.8E-2</v>
      </c>
      <c r="O9" s="76">
        <f t="shared" si="3"/>
        <v>0.312</v>
      </c>
      <c r="P9" s="76">
        <f t="shared" si="3"/>
        <v>0.39</v>
      </c>
      <c r="Q9" s="76">
        <f t="shared" si="3"/>
        <v>0.78</v>
      </c>
      <c r="R9" s="70">
        <f t="shared" si="8"/>
        <v>33.799999999999997</v>
      </c>
      <c r="S9" s="49">
        <v>35</v>
      </c>
      <c r="T9" s="61"/>
      <c r="U9" s="58">
        <f>S9-R9</f>
        <v>1.2000000000000028</v>
      </c>
      <c r="V9" s="69">
        <f t="shared" si="9"/>
        <v>0</v>
      </c>
      <c r="W9" s="69">
        <f t="shared" si="10"/>
        <v>0</v>
      </c>
      <c r="X9" s="69">
        <f t="shared" si="11"/>
        <v>0</v>
      </c>
      <c r="Y9" s="69">
        <f t="shared" si="12"/>
        <v>0</v>
      </c>
      <c r="Z9" s="69">
        <f t="shared" si="13"/>
        <v>0</v>
      </c>
      <c r="AA9" s="69">
        <f t="shared" si="14"/>
        <v>0</v>
      </c>
      <c r="AB9" s="69">
        <f t="shared" si="15"/>
        <v>0</v>
      </c>
      <c r="AC9" s="58">
        <f t="shared" si="16"/>
        <v>0</v>
      </c>
      <c r="AD9" s="83">
        <f t="shared" si="17"/>
        <v>1.2000000000000028</v>
      </c>
      <c r="AE9" s="39">
        <f>VLOOKUP(A9,summary!$A$5:$AO$5000,41,0)</f>
        <v>-25</v>
      </c>
      <c r="AF9" s="80">
        <f t="shared" si="18"/>
        <v>-650</v>
      </c>
      <c r="AG9" s="20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68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63">
        <f>5+0.26</f>
        <v>5.26</v>
      </c>
      <c r="H10" s="67">
        <f>VLOOKUP(A10,summary!$A$5:$AL$5006,34,0)</f>
        <v>0</v>
      </c>
      <c r="I10" s="67">
        <f t="shared" si="5"/>
        <v>0</v>
      </c>
      <c r="J10" s="68">
        <v>0.3</v>
      </c>
      <c r="K10" s="76">
        <f t="shared" si="6"/>
        <v>1.1045999999999998</v>
      </c>
      <c r="L10" s="76">
        <f t="shared" si="7"/>
        <v>3.1559999999999998E-2</v>
      </c>
      <c r="M10" s="76">
        <f t="shared" si="7"/>
        <v>0.12623999999999999</v>
      </c>
      <c r="N10" s="76">
        <f t="shared" si="3"/>
        <v>1.5779999999999999E-2</v>
      </c>
      <c r="O10" s="76">
        <f t="shared" si="3"/>
        <v>6.3119999999999996E-2</v>
      </c>
      <c r="P10" s="76">
        <f t="shared" si="3"/>
        <v>7.8899999999999998E-2</v>
      </c>
      <c r="Q10" s="76">
        <f t="shared" si="3"/>
        <v>0.1578</v>
      </c>
      <c r="R10" s="70">
        <f t="shared" si="8"/>
        <v>6.8379999999999992</v>
      </c>
      <c r="S10" s="49">
        <v>7</v>
      </c>
      <c r="T10" s="61"/>
      <c r="U10" s="58">
        <f>S10-R10</f>
        <v>0.16200000000000081</v>
      </c>
      <c r="V10" s="69">
        <f t="shared" si="9"/>
        <v>0</v>
      </c>
      <c r="W10" s="69">
        <f t="shared" si="10"/>
        <v>0</v>
      </c>
      <c r="X10" s="69">
        <f t="shared" si="11"/>
        <v>0</v>
      </c>
      <c r="Y10" s="69">
        <f t="shared" si="12"/>
        <v>0</v>
      </c>
      <c r="Z10" s="69">
        <f t="shared" si="13"/>
        <v>0</v>
      </c>
      <c r="AA10" s="69">
        <f t="shared" si="14"/>
        <v>0</v>
      </c>
      <c r="AB10" s="69">
        <f t="shared" si="15"/>
        <v>0</v>
      </c>
      <c r="AC10" s="58">
        <f t="shared" si="16"/>
        <v>0</v>
      </c>
      <c r="AD10" s="83">
        <f t="shared" si="17"/>
        <v>0.16200000000000081</v>
      </c>
      <c r="AE10" s="39">
        <f>VLOOKUP(A10,summary!$A$5:$AO$5000,41,0)</f>
        <v>-9</v>
      </c>
      <c r="AF10" s="80">
        <f t="shared" si="18"/>
        <v>-47.339999999999996</v>
      </c>
      <c r="AG10" s="20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68" ht="20" customHeight="1" x14ac:dyDescent="0.35">
      <c r="A11" s="45" t="s">
        <v>854</v>
      </c>
      <c r="B11" s="46" t="s">
        <v>29</v>
      </c>
      <c r="C11" s="47" t="s">
        <v>205</v>
      </c>
      <c r="D11" s="48" t="s">
        <v>931</v>
      </c>
      <c r="E11" s="48" t="s">
        <v>38</v>
      </c>
      <c r="F11" s="48" t="s">
        <v>786</v>
      </c>
      <c r="G11" s="63">
        <v>4</v>
      </c>
      <c r="H11" s="67">
        <f>VLOOKUP(A11,summary!$A$5:$AL$5006,34,0)</f>
        <v>0</v>
      </c>
      <c r="I11" s="67">
        <f t="shared" si="5"/>
        <v>0</v>
      </c>
      <c r="J11" s="68">
        <v>0.3</v>
      </c>
      <c r="K11" s="76">
        <f t="shared" si="6"/>
        <v>0.84</v>
      </c>
      <c r="L11" s="76">
        <f t="shared" si="7"/>
        <v>2.4E-2</v>
      </c>
      <c r="M11" s="76">
        <f t="shared" si="7"/>
        <v>9.6000000000000002E-2</v>
      </c>
      <c r="N11" s="76">
        <f t="shared" si="3"/>
        <v>1.2E-2</v>
      </c>
      <c r="O11" s="76">
        <f t="shared" si="3"/>
        <v>4.8000000000000001E-2</v>
      </c>
      <c r="P11" s="76">
        <f t="shared" si="3"/>
        <v>0.06</v>
      </c>
      <c r="Q11" s="76">
        <f t="shared" si="3"/>
        <v>0.12</v>
      </c>
      <c r="R11" s="70">
        <f t="shared" si="8"/>
        <v>5.2</v>
      </c>
      <c r="S11" s="49">
        <v>0</v>
      </c>
      <c r="T11" s="61"/>
      <c r="U11" s="58"/>
      <c r="V11" s="69">
        <f t="shared" si="9"/>
        <v>0</v>
      </c>
      <c r="W11" s="69">
        <f t="shared" si="10"/>
        <v>0</v>
      </c>
      <c r="X11" s="69">
        <f t="shared" si="11"/>
        <v>0</v>
      </c>
      <c r="Y11" s="69">
        <f t="shared" si="12"/>
        <v>0</v>
      </c>
      <c r="Z11" s="69">
        <f t="shared" si="13"/>
        <v>0</v>
      </c>
      <c r="AA11" s="69">
        <f t="shared" si="14"/>
        <v>0</v>
      </c>
      <c r="AB11" s="69">
        <f t="shared" si="15"/>
        <v>0</v>
      </c>
      <c r="AC11" s="58">
        <f t="shared" si="16"/>
        <v>0</v>
      </c>
      <c r="AD11" s="83">
        <f t="shared" si="17"/>
        <v>0</v>
      </c>
      <c r="AE11" s="39">
        <f>VLOOKUP(A11,summary!$A$5:$AO$5000,41,0)</f>
        <v>0</v>
      </c>
      <c r="AF11" s="80">
        <f t="shared" si="18"/>
        <v>0</v>
      </c>
      <c r="AG11" s="20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</row>
    <row r="12" spans="1:68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63">
        <f>3+0.26</f>
        <v>3.26</v>
      </c>
      <c r="H12" s="67">
        <f>VLOOKUP(A12,summary!$A$5:$AL$5006,34,0)</f>
        <v>0</v>
      </c>
      <c r="I12" s="67">
        <f t="shared" si="5"/>
        <v>0</v>
      </c>
      <c r="J12" s="68">
        <v>0.5</v>
      </c>
      <c r="K12" s="76">
        <f t="shared" si="6"/>
        <v>1.1409999999999998</v>
      </c>
      <c r="L12" s="76">
        <f t="shared" si="7"/>
        <v>3.2599999999999997E-2</v>
      </c>
      <c r="M12" s="76">
        <f t="shared" si="7"/>
        <v>0.13039999999999999</v>
      </c>
      <c r="N12" s="76">
        <f t="shared" si="3"/>
        <v>1.6299999999999999E-2</v>
      </c>
      <c r="O12" s="76">
        <f t="shared" si="3"/>
        <v>6.5199999999999994E-2</v>
      </c>
      <c r="P12" s="76">
        <f t="shared" si="3"/>
        <v>8.1500000000000003E-2</v>
      </c>
      <c r="Q12" s="76">
        <f t="shared" si="3"/>
        <v>0.16300000000000001</v>
      </c>
      <c r="R12" s="70">
        <f t="shared" si="8"/>
        <v>4.8899999999999997</v>
      </c>
      <c r="S12" s="49">
        <v>6</v>
      </c>
      <c r="T12" s="61"/>
      <c r="U12" s="58">
        <f>S12-R12</f>
        <v>1.1100000000000003</v>
      </c>
      <c r="V12" s="69">
        <f t="shared" si="9"/>
        <v>0</v>
      </c>
      <c r="W12" s="69">
        <f t="shared" si="10"/>
        <v>0</v>
      </c>
      <c r="X12" s="69">
        <f t="shared" si="11"/>
        <v>0</v>
      </c>
      <c r="Y12" s="69">
        <f t="shared" si="12"/>
        <v>0</v>
      </c>
      <c r="Z12" s="69">
        <f t="shared" si="13"/>
        <v>0</v>
      </c>
      <c r="AA12" s="69">
        <f t="shared" si="14"/>
        <v>0</v>
      </c>
      <c r="AB12" s="69">
        <f t="shared" si="15"/>
        <v>0</v>
      </c>
      <c r="AC12" s="58">
        <f t="shared" si="16"/>
        <v>0</v>
      </c>
      <c r="AD12" s="83">
        <f t="shared" si="17"/>
        <v>1.1100000000000003</v>
      </c>
      <c r="AE12" s="39">
        <f>VLOOKUP(A12,summary!$A$5:$AO$5000,41,0)</f>
        <v>-100</v>
      </c>
      <c r="AF12" s="80">
        <f t="shared" si="18"/>
        <v>-326</v>
      </c>
      <c r="AG12" s="20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68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63">
        <v>34</v>
      </c>
      <c r="H13" s="67">
        <f>VLOOKUP(A13,summary!$A$5:$AL$5006,34,0)</f>
        <v>0</v>
      </c>
      <c r="I13" s="67">
        <f t="shared" si="5"/>
        <v>0</v>
      </c>
      <c r="J13" s="68">
        <v>0.3</v>
      </c>
      <c r="K13" s="76">
        <f t="shared" si="6"/>
        <v>7.1399999999999988</v>
      </c>
      <c r="L13" s="76">
        <f t="shared" si="7"/>
        <v>0.20399999999999999</v>
      </c>
      <c r="M13" s="76">
        <f t="shared" si="7"/>
        <v>0.81599999999999995</v>
      </c>
      <c r="N13" s="76">
        <f t="shared" si="3"/>
        <v>0.10199999999999999</v>
      </c>
      <c r="O13" s="76">
        <f t="shared" si="3"/>
        <v>0.40799999999999997</v>
      </c>
      <c r="P13" s="76">
        <f t="shared" si="3"/>
        <v>0.51</v>
      </c>
      <c r="Q13" s="76">
        <f t="shared" si="3"/>
        <v>1.02</v>
      </c>
      <c r="R13" s="70">
        <f t="shared" si="8"/>
        <v>44.199999999999996</v>
      </c>
      <c r="S13" s="49">
        <v>0</v>
      </c>
      <c r="T13" s="61"/>
      <c r="U13" s="58"/>
      <c r="V13" s="69">
        <f t="shared" si="9"/>
        <v>0</v>
      </c>
      <c r="W13" s="69">
        <f t="shared" si="10"/>
        <v>0</v>
      </c>
      <c r="X13" s="69">
        <f t="shared" si="11"/>
        <v>0</v>
      </c>
      <c r="Y13" s="69">
        <f t="shared" si="12"/>
        <v>0</v>
      </c>
      <c r="Z13" s="69">
        <f t="shared" si="13"/>
        <v>0</v>
      </c>
      <c r="AA13" s="69">
        <f t="shared" si="14"/>
        <v>0</v>
      </c>
      <c r="AB13" s="69">
        <f t="shared" si="15"/>
        <v>0</v>
      </c>
      <c r="AC13" s="58">
        <f t="shared" si="16"/>
        <v>0</v>
      </c>
      <c r="AD13" s="83">
        <f t="shared" si="17"/>
        <v>0</v>
      </c>
      <c r="AE13" s="39">
        <f>VLOOKUP(A13,summary!$A$5:$AO$5000,41,0)</f>
        <v>0</v>
      </c>
      <c r="AF13" s="80">
        <f t="shared" si="18"/>
        <v>0</v>
      </c>
      <c r="AG13" s="20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68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63">
        <f>1.75+0.26</f>
        <v>2.0099999999999998</v>
      </c>
      <c r="H14" s="67">
        <f>VLOOKUP(A14,summary!$A$5:$AL$5006,34,0)</f>
        <v>0</v>
      </c>
      <c r="I14" s="67">
        <f t="shared" si="5"/>
        <v>0</v>
      </c>
      <c r="J14" s="68">
        <v>0.5</v>
      </c>
      <c r="K14" s="76">
        <f t="shared" si="6"/>
        <v>0.7034999999999999</v>
      </c>
      <c r="L14" s="76">
        <f t="shared" si="7"/>
        <v>2.01E-2</v>
      </c>
      <c r="M14" s="76">
        <f t="shared" si="7"/>
        <v>8.0399999999999999E-2</v>
      </c>
      <c r="N14" s="76">
        <f t="shared" si="3"/>
        <v>1.005E-2</v>
      </c>
      <c r="O14" s="76">
        <f t="shared" si="3"/>
        <v>4.02E-2</v>
      </c>
      <c r="P14" s="76">
        <f t="shared" si="3"/>
        <v>5.0249999999999996E-2</v>
      </c>
      <c r="Q14" s="76">
        <f t="shared" si="3"/>
        <v>0.10049999999999999</v>
      </c>
      <c r="R14" s="70">
        <f t="shared" si="8"/>
        <v>3.0149999999999997</v>
      </c>
      <c r="S14" s="49">
        <v>7</v>
      </c>
      <c r="T14" s="61"/>
      <c r="U14" s="58">
        <f t="shared" ref="U14:U47" si="19">S14-R14</f>
        <v>3.9850000000000003</v>
      </c>
      <c r="V14" s="69">
        <f t="shared" si="9"/>
        <v>0</v>
      </c>
      <c r="W14" s="69">
        <f t="shared" si="10"/>
        <v>0</v>
      </c>
      <c r="X14" s="69">
        <f t="shared" si="11"/>
        <v>0</v>
      </c>
      <c r="Y14" s="69">
        <f t="shared" si="12"/>
        <v>0</v>
      </c>
      <c r="Z14" s="69">
        <f t="shared" si="13"/>
        <v>0</v>
      </c>
      <c r="AA14" s="69">
        <f t="shared" si="14"/>
        <v>0</v>
      </c>
      <c r="AB14" s="69">
        <f t="shared" si="15"/>
        <v>0</v>
      </c>
      <c r="AC14" s="58">
        <f t="shared" si="16"/>
        <v>0</v>
      </c>
      <c r="AD14" s="83">
        <f t="shared" si="17"/>
        <v>3.9850000000000003</v>
      </c>
      <c r="AE14" s="39">
        <f>VLOOKUP(A14,summary!$A$5:$AO$5000,41,0)</f>
        <v>-93</v>
      </c>
      <c r="AF14" s="80">
        <f t="shared" si="18"/>
        <v>-186.92999999999998</v>
      </c>
      <c r="AG14" s="20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spans="1:68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63">
        <f>1</f>
        <v>1</v>
      </c>
      <c r="H15" s="67"/>
      <c r="I15" s="67"/>
      <c r="J15" s="68"/>
      <c r="K15" s="76"/>
      <c r="L15" s="76"/>
      <c r="M15" s="76"/>
      <c r="N15" s="76"/>
      <c r="O15" s="76"/>
      <c r="P15" s="76"/>
      <c r="Q15" s="76"/>
      <c r="R15" s="70"/>
      <c r="S15" s="49"/>
      <c r="T15" s="61"/>
      <c r="U15" s="58"/>
      <c r="V15" s="69"/>
      <c r="W15" s="69"/>
      <c r="X15" s="69"/>
      <c r="Y15" s="69"/>
      <c r="Z15" s="69"/>
      <c r="AA15" s="69"/>
      <c r="AB15" s="69"/>
      <c r="AC15" s="58"/>
      <c r="AD15" s="83"/>
      <c r="AE15" s="39">
        <f>VLOOKUP(A15,summary!$A$5:$AO$5000,41,0)</f>
        <v>0</v>
      </c>
      <c r="AF15" s="80">
        <f t="shared" si="18"/>
        <v>0</v>
      </c>
      <c r="AG15" s="20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68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63">
        <f>4.7+0.26</f>
        <v>4.96</v>
      </c>
      <c r="H16" s="67">
        <f>VLOOKUP(A16,summary!$A$5:$AL$5006,34,0)</f>
        <v>0</v>
      </c>
      <c r="I16" s="67">
        <f t="shared" si="5"/>
        <v>0</v>
      </c>
      <c r="J16" s="68">
        <v>0.5</v>
      </c>
      <c r="K16" s="76">
        <f t="shared" si="6"/>
        <v>1.736</v>
      </c>
      <c r="L16" s="76">
        <f t="shared" si="7"/>
        <v>4.9599999999999998E-2</v>
      </c>
      <c r="M16" s="76">
        <f t="shared" si="7"/>
        <v>0.19839999999999999</v>
      </c>
      <c r="N16" s="76">
        <f t="shared" si="3"/>
        <v>2.4799999999999999E-2</v>
      </c>
      <c r="O16" s="76">
        <f t="shared" si="3"/>
        <v>9.9199999999999997E-2</v>
      </c>
      <c r="P16" s="76">
        <f t="shared" si="3"/>
        <v>0.124</v>
      </c>
      <c r="Q16" s="76">
        <f t="shared" si="3"/>
        <v>0.248</v>
      </c>
      <c r="R16" s="70">
        <f t="shared" si="8"/>
        <v>7.44</v>
      </c>
      <c r="S16" s="49">
        <v>8</v>
      </c>
      <c r="T16" s="61"/>
      <c r="U16" s="58">
        <f t="shared" si="19"/>
        <v>0.55999999999999961</v>
      </c>
      <c r="V16" s="69">
        <f t="shared" si="9"/>
        <v>0</v>
      </c>
      <c r="W16" s="69">
        <f t="shared" si="10"/>
        <v>0</v>
      </c>
      <c r="X16" s="69">
        <f t="shared" si="11"/>
        <v>0</v>
      </c>
      <c r="Y16" s="69">
        <f t="shared" si="12"/>
        <v>0</v>
      </c>
      <c r="Z16" s="69">
        <f t="shared" si="13"/>
        <v>0</v>
      </c>
      <c r="AA16" s="69">
        <f t="shared" si="14"/>
        <v>0</v>
      </c>
      <c r="AB16" s="69">
        <f t="shared" si="15"/>
        <v>0</v>
      </c>
      <c r="AC16" s="58">
        <f t="shared" si="16"/>
        <v>0</v>
      </c>
      <c r="AD16" s="83">
        <f t="shared" si="17"/>
        <v>0.55999999999999961</v>
      </c>
      <c r="AE16" s="39">
        <f>VLOOKUP(A16,summary!$A$5:$AO$5000,41,0)</f>
        <v>-11</v>
      </c>
      <c r="AF16" s="80">
        <f t="shared" si="18"/>
        <v>-54.56</v>
      </c>
      <c r="AG16" s="20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63"/>
      <c r="H17" s="67"/>
      <c r="I17" s="67"/>
      <c r="J17" s="68"/>
      <c r="K17" s="76"/>
      <c r="L17" s="76"/>
      <c r="M17" s="76"/>
      <c r="N17" s="76"/>
      <c r="O17" s="76"/>
      <c r="P17" s="76"/>
      <c r="Q17" s="76"/>
      <c r="R17" s="70"/>
      <c r="S17" s="49"/>
      <c r="T17" s="61"/>
      <c r="U17" s="58"/>
      <c r="V17" s="69"/>
      <c r="W17" s="69"/>
      <c r="X17" s="69"/>
      <c r="Y17" s="69"/>
      <c r="Z17" s="69"/>
      <c r="AA17" s="69"/>
      <c r="AB17" s="69"/>
      <c r="AC17" s="58"/>
      <c r="AD17" s="83"/>
      <c r="AE17" s="39">
        <f>VLOOKUP(A17,summary!$A$5:$AO$5000,41,0)</f>
        <v>0</v>
      </c>
      <c r="AF17" s="80"/>
      <c r="AG17" s="20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1:51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63">
        <v>5</v>
      </c>
      <c r="H18" s="67">
        <f>VLOOKUP(A18,summary!$A$5:$AL$5006,34,0)</f>
        <v>0</v>
      </c>
      <c r="I18" s="67">
        <f t="shared" si="5"/>
        <v>0</v>
      </c>
      <c r="J18" s="68">
        <v>0.3</v>
      </c>
      <c r="K18" s="76">
        <f t="shared" si="6"/>
        <v>1.0499999999999998</v>
      </c>
      <c r="L18" s="76">
        <f t="shared" si="7"/>
        <v>0.03</v>
      </c>
      <c r="M18" s="76">
        <f t="shared" si="7"/>
        <v>0.12</v>
      </c>
      <c r="N18" s="76">
        <f t="shared" si="3"/>
        <v>1.4999999999999999E-2</v>
      </c>
      <c r="O18" s="76">
        <f t="shared" si="3"/>
        <v>0.06</v>
      </c>
      <c r="P18" s="76">
        <f t="shared" si="3"/>
        <v>7.5000000000000011E-2</v>
      </c>
      <c r="Q18" s="76">
        <f t="shared" si="3"/>
        <v>0.15000000000000002</v>
      </c>
      <c r="R18" s="70">
        <f t="shared" si="8"/>
        <v>6.5</v>
      </c>
      <c r="S18" s="49">
        <v>7</v>
      </c>
      <c r="T18" s="61"/>
      <c r="U18" s="58">
        <f t="shared" si="19"/>
        <v>0.5</v>
      </c>
      <c r="V18" s="69">
        <f t="shared" si="9"/>
        <v>0</v>
      </c>
      <c r="W18" s="69">
        <f t="shared" si="10"/>
        <v>0</v>
      </c>
      <c r="X18" s="69">
        <f t="shared" si="11"/>
        <v>0</v>
      </c>
      <c r="Y18" s="69">
        <f t="shared" si="12"/>
        <v>0</v>
      </c>
      <c r="Z18" s="69">
        <f t="shared" si="13"/>
        <v>0</v>
      </c>
      <c r="AA18" s="69">
        <f t="shared" si="14"/>
        <v>0</v>
      </c>
      <c r="AB18" s="69">
        <f t="shared" si="15"/>
        <v>0</v>
      </c>
      <c r="AC18" s="58">
        <f t="shared" si="16"/>
        <v>0</v>
      </c>
      <c r="AD18" s="83">
        <f>SUM(T18:AC18)</f>
        <v>0.5</v>
      </c>
      <c r="AE18" s="39">
        <f>VLOOKUP(A18,summary!$A$5:$AO$5000,41,0)</f>
        <v>-2</v>
      </c>
      <c r="AF18" s="80">
        <f t="shared" si="18"/>
        <v>-10</v>
      </c>
      <c r="AG18" s="20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63">
        <v>6.5</v>
      </c>
      <c r="H19" s="67">
        <f>VLOOKUP(A19,summary!$A$5:$AL$5006,34,0)</f>
        <v>0</v>
      </c>
      <c r="I19" s="67">
        <f t="shared" si="5"/>
        <v>0</v>
      </c>
      <c r="J19" s="68">
        <v>0.2</v>
      </c>
      <c r="K19" s="76">
        <f t="shared" si="6"/>
        <v>0.90999999999999992</v>
      </c>
      <c r="L19" s="76">
        <f t="shared" si="7"/>
        <v>2.6000000000000002E-2</v>
      </c>
      <c r="M19" s="76">
        <f t="shared" si="7"/>
        <v>0.10400000000000001</v>
      </c>
      <c r="N19" s="76">
        <f t="shared" si="3"/>
        <v>1.3000000000000001E-2</v>
      </c>
      <c r="O19" s="76">
        <f t="shared" si="3"/>
        <v>5.2000000000000005E-2</v>
      </c>
      <c r="P19" s="76">
        <f t="shared" si="3"/>
        <v>6.5000000000000002E-2</v>
      </c>
      <c r="Q19" s="76">
        <f t="shared" si="3"/>
        <v>0.13</v>
      </c>
      <c r="R19" s="70">
        <f t="shared" si="8"/>
        <v>7.8</v>
      </c>
      <c r="S19" s="49">
        <v>9</v>
      </c>
      <c r="T19" s="61"/>
      <c r="U19" s="58">
        <f t="shared" si="19"/>
        <v>1.2000000000000002</v>
      </c>
      <c r="V19" s="69">
        <f t="shared" si="9"/>
        <v>0</v>
      </c>
      <c r="W19" s="69">
        <f t="shared" si="10"/>
        <v>0</v>
      </c>
      <c r="X19" s="69">
        <f t="shared" si="11"/>
        <v>0</v>
      </c>
      <c r="Y19" s="69">
        <f t="shared" si="12"/>
        <v>0</v>
      </c>
      <c r="Z19" s="69">
        <f t="shared" si="13"/>
        <v>0</v>
      </c>
      <c r="AA19" s="69">
        <f t="shared" si="14"/>
        <v>0</v>
      </c>
      <c r="AB19" s="69">
        <f t="shared" si="15"/>
        <v>0</v>
      </c>
      <c r="AC19" s="58">
        <f t="shared" si="16"/>
        <v>0</v>
      </c>
      <c r="AD19" s="83">
        <f t="shared" si="17"/>
        <v>1.2000000000000002</v>
      </c>
      <c r="AE19" s="39">
        <f>VLOOKUP(A19,summary!$A$5:$AO$5000,41,0)</f>
        <v>-1</v>
      </c>
      <c r="AF19" s="80">
        <f t="shared" si="18"/>
        <v>-6.5</v>
      </c>
      <c r="AG19" s="20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63">
        <v>8</v>
      </c>
      <c r="H20" s="67">
        <f>VLOOKUP(A20,summary!$A$5:$AL$5006,34,0)</f>
        <v>0</v>
      </c>
      <c r="I20" s="67">
        <f t="shared" si="5"/>
        <v>0</v>
      </c>
      <c r="J20" s="68">
        <v>0.2</v>
      </c>
      <c r="K20" s="76">
        <f t="shared" si="6"/>
        <v>1.1199999999999999</v>
      </c>
      <c r="L20" s="76">
        <f t="shared" si="7"/>
        <v>3.2000000000000001E-2</v>
      </c>
      <c r="M20" s="76">
        <f t="shared" si="7"/>
        <v>0.128</v>
      </c>
      <c r="N20" s="76">
        <f t="shared" si="3"/>
        <v>1.6E-2</v>
      </c>
      <c r="O20" s="76">
        <f t="shared" si="3"/>
        <v>6.4000000000000001E-2</v>
      </c>
      <c r="P20" s="76">
        <f t="shared" si="3"/>
        <v>8.0000000000000016E-2</v>
      </c>
      <c r="Q20" s="76">
        <f t="shared" si="3"/>
        <v>0.16000000000000003</v>
      </c>
      <c r="R20" s="70">
        <f t="shared" si="8"/>
        <v>9.6</v>
      </c>
      <c r="S20" s="49">
        <v>10</v>
      </c>
      <c r="T20" s="61"/>
      <c r="U20" s="58">
        <f t="shared" si="19"/>
        <v>0.40000000000000036</v>
      </c>
      <c r="V20" s="69">
        <f t="shared" si="9"/>
        <v>0</v>
      </c>
      <c r="W20" s="69">
        <f t="shared" si="10"/>
        <v>0</v>
      </c>
      <c r="X20" s="69">
        <f t="shared" si="11"/>
        <v>0</v>
      </c>
      <c r="Y20" s="69">
        <f t="shared" si="12"/>
        <v>0</v>
      </c>
      <c r="Z20" s="69">
        <f t="shared" si="13"/>
        <v>0</v>
      </c>
      <c r="AA20" s="69">
        <f t="shared" si="14"/>
        <v>0</v>
      </c>
      <c r="AB20" s="69">
        <f t="shared" si="15"/>
        <v>0</v>
      </c>
      <c r="AC20" s="58">
        <f t="shared" si="16"/>
        <v>0</v>
      </c>
      <c r="AD20" s="83">
        <f t="shared" si="17"/>
        <v>0.40000000000000036</v>
      </c>
      <c r="AE20" s="39">
        <f>VLOOKUP(A20,summary!$A$5:$AO$5000,41,0)</f>
        <v>-3</v>
      </c>
      <c r="AF20" s="80">
        <f t="shared" si="18"/>
        <v>-24</v>
      </c>
      <c r="AG20" s="20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63">
        <v>5.5</v>
      </c>
      <c r="H21" s="67">
        <f>VLOOKUP(A21,summary!$A$5:$AL$5006,34,0)</f>
        <v>0</v>
      </c>
      <c r="I21" s="67">
        <f t="shared" si="5"/>
        <v>0</v>
      </c>
      <c r="J21" s="68">
        <v>0.2</v>
      </c>
      <c r="K21" s="76">
        <f t="shared" si="6"/>
        <v>0.77</v>
      </c>
      <c r="L21" s="76">
        <f t="shared" si="7"/>
        <v>2.2000000000000002E-2</v>
      </c>
      <c r="M21" s="76">
        <f t="shared" si="7"/>
        <v>8.8000000000000009E-2</v>
      </c>
      <c r="N21" s="76">
        <f t="shared" si="3"/>
        <v>1.1000000000000001E-2</v>
      </c>
      <c r="O21" s="76">
        <f t="shared" si="3"/>
        <v>4.4000000000000004E-2</v>
      </c>
      <c r="P21" s="76">
        <f t="shared" si="3"/>
        <v>5.5000000000000007E-2</v>
      </c>
      <c r="Q21" s="76">
        <f t="shared" si="3"/>
        <v>0.11000000000000001</v>
      </c>
      <c r="R21" s="70">
        <f t="shared" si="8"/>
        <v>6.6</v>
      </c>
      <c r="S21" s="49">
        <v>8</v>
      </c>
      <c r="T21" s="61"/>
      <c r="U21" s="58">
        <f t="shared" si="19"/>
        <v>1.4000000000000004</v>
      </c>
      <c r="V21" s="69">
        <f t="shared" si="9"/>
        <v>0</v>
      </c>
      <c r="W21" s="69">
        <f t="shared" si="10"/>
        <v>0</v>
      </c>
      <c r="X21" s="69">
        <f t="shared" si="11"/>
        <v>0</v>
      </c>
      <c r="Y21" s="69">
        <f t="shared" si="12"/>
        <v>0</v>
      </c>
      <c r="Z21" s="69">
        <f t="shared" si="13"/>
        <v>0</v>
      </c>
      <c r="AA21" s="69">
        <f t="shared" si="14"/>
        <v>0</v>
      </c>
      <c r="AB21" s="69">
        <f t="shared" si="15"/>
        <v>0</v>
      </c>
      <c r="AC21" s="58">
        <f t="shared" si="16"/>
        <v>0</v>
      </c>
      <c r="AD21" s="83">
        <f t="shared" si="17"/>
        <v>1.4000000000000004</v>
      </c>
      <c r="AE21" s="39">
        <f>VLOOKUP(A21,summary!$A$5:$AO$5000,41,0)</f>
        <v>-3</v>
      </c>
      <c r="AF21" s="80">
        <f t="shared" si="18"/>
        <v>-16.5</v>
      </c>
      <c r="AG21" s="20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63">
        <v>5.5</v>
      </c>
      <c r="H22" s="67">
        <f>VLOOKUP(A22,summary!$A$5:$AL$5006,34,0)</f>
        <v>0</v>
      </c>
      <c r="I22" s="67">
        <f t="shared" si="5"/>
        <v>0</v>
      </c>
      <c r="J22" s="68">
        <v>0.2</v>
      </c>
      <c r="K22" s="76">
        <f t="shared" si="6"/>
        <v>0.77</v>
      </c>
      <c r="L22" s="76">
        <f t="shared" si="7"/>
        <v>2.2000000000000002E-2</v>
      </c>
      <c r="M22" s="76">
        <f t="shared" si="7"/>
        <v>8.8000000000000009E-2</v>
      </c>
      <c r="N22" s="76">
        <f t="shared" si="3"/>
        <v>1.1000000000000001E-2</v>
      </c>
      <c r="O22" s="76">
        <f t="shared" si="3"/>
        <v>4.4000000000000004E-2</v>
      </c>
      <c r="P22" s="76">
        <f t="shared" si="3"/>
        <v>5.5000000000000007E-2</v>
      </c>
      <c r="Q22" s="76">
        <f t="shared" si="3"/>
        <v>0.11000000000000001</v>
      </c>
      <c r="R22" s="70">
        <f t="shared" si="8"/>
        <v>6.6</v>
      </c>
      <c r="S22" s="49">
        <v>8</v>
      </c>
      <c r="T22" s="61"/>
      <c r="U22" s="58">
        <f t="shared" si="19"/>
        <v>1.4000000000000004</v>
      </c>
      <c r="V22" s="69">
        <f t="shared" si="9"/>
        <v>0</v>
      </c>
      <c r="W22" s="69">
        <f t="shared" si="10"/>
        <v>0</v>
      </c>
      <c r="X22" s="69">
        <f t="shared" si="11"/>
        <v>0</v>
      </c>
      <c r="Y22" s="69">
        <f t="shared" si="12"/>
        <v>0</v>
      </c>
      <c r="Z22" s="69">
        <f t="shared" si="13"/>
        <v>0</v>
      </c>
      <c r="AA22" s="69">
        <f t="shared" si="14"/>
        <v>0</v>
      </c>
      <c r="AB22" s="69">
        <f t="shared" si="15"/>
        <v>0</v>
      </c>
      <c r="AC22" s="58">
        <f t="shared" si="16"/>
        <v>0</v>
      </c>
      <c r="AD22" s="83">
        <f t="shared" si="17"/>
        <v>1.4000000000000004</v>
      </c>
      <c r="AE22" s="39">
        <f>VLOOKUP(A22,summary!$A$5:$AO$5000,41,0)</f>
        <v>0</v>
      </c>
      <c r="AF22" s="80">
        <f t="shared" si="18"/>
        <v>0</v>
      </c>
      <c r="AG22" s="20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1:51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63"/>
      <c r="H23" s="67">
        <f>VLOOKUP(A23,summary!$A$5:$AL$5006,34,0)</f>
        <v>0</v>
      </c>
      <c r="I23" s="67">
        <f t="shared" si="5"/>
        <v>0</v>
      </c>
      <c r="J23" s="68">
        <f t="shared" ref="J23:J55" si="20">J22</f>
        <v>0.2</v>
      </c>
      <c r="K23" s="76">
        <f t="shared" si="6"/>
        <v>0</v>
      </c>
      <c r="L23" s="76">
        <f t="shared" si="7"/>
        <v>0</v>
      </c>
      <c r="M23" s="76">
        <f t="shared" si="7"/>
        <v>0</v>
      </c>
      <c r="N23" s="76">
        <f t="shared" si="7"/>
        <v>0</v>
      </c>
      <c r="O23" s="76">
        <f t="shared" si="7"/>
        <v>0</v>
      </c>
      <c r="P23" s="76">
        <f t="shared" si="7"/>
        <v>0</v>
      </c>
      <c r="Q23" s="76">
        <f t="shared" si="7"/>
        <v>0</v>
      </c>
      <c r="R23" s="70">
        <f t="shared" si="8"/>
        <v>0</v>
      </c>
      <c r="S23" s="49">
        <v>6</v>
      </c>
      <c r="T23" s="61"/>
      <c r="U23" s="58">
        <f t="shared" si="19"/>
        <v>6</v>
      </c>
      <c r="V23" s="69">
        <f t="shared" si="9"/>
        <v>0</v>
      </c>
      <c r="W23" s="69">
        <f t="shared" si="10"/>
        <v>0</v>
      </c>
      <c r="X23" s="69">
        <f t="shared" si="11"/>
        <v>0</v>
      </c>
      <c r="Y23" s="69">
        <f t="shared" si="12"/>
        <v>0</v>
      </c>
      <c r="Z23" s="69">
        <f t="shared" si="13"/>
        <v>0</v>
      </c>
      <c r="AA23" s="69">
        <f t="shared" si="14"/>
        <v>0</v>
      </c>
      <c r="AB23" s="69">
        <f t="shared" si="15"/>
        <v>0</v>
      </c>
      <c r="AC23" s="58">
        <f t="shared" si="16"/>
        <v>0</v>
      </c>
      <c r="AD23" s="83">
        <f t="shared" si="17"/>
        <v>6</v>
      </c>
      <c r="AE23" s="39">
        <f>VLOOKUP(A23,summary!$A$5:$AO$5000,41,0)</f>
        <v>0</v>
      </c>
      <c r="AF23" s="80">
        <f t="shared" si="18"/>
        <v>0</v>
      </c>
      <c r="AG23" s="20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63">
        <v>6</v>
      </c>
      <c r="H24" s="67">
        <f>VLOOKUP(A24,summary!$A$5:$AL$5006,34,0)</f>
        <v>0</v>
      </c>
      <c r="I24" s="67">
        <f t="shared" si="5"/>
        <v>0</v>
      </c>
      <c r="J24" s="68">
        <v>0.2</v>
      </c>
      <c r="K24" s="76">
        <f t="shared" si="6"/>
        <v>0.84000000000000008</v>
      </c>
      <c r="L24" s="76">
        <f t="shared" si="7"/>
        <v>2.4000000000000004E-2</v>
      </c>
      <c r="M24" s="76">
        <f t="shared" si="7"/>
        <v>9.6000000000000016E-2</v>
      </c>
      <c r="N24" s="76">
        <f t="shared" si="7"/>
        <v>1.2000000000000002E-2</v>
      </c>
      <c r="O24" s="76">
        <f t="shared" si="7"/>
        <v>4.8000000000000008E-2</v>
      </c>
      <c r="P24" s="76">
        <f t="shared" si="7"/>
        <v>6.0000000000000012E-2</v>
      </c>
      <c r="Q24" s="76">
        <f t="shared" si="7"/>
        <v>0.12000000000000002</v>
      </c>
      <c r="R24" s="70">
        <f t="shared" si="8"/>
        <v>7.2</v>
      </c>
      <c r="S24" s="49">
        <v>8</v>
      </c>
      <c r="T24" s="61"/>
      <c r="U24" s="58">
        <f t="shared" si="19"/>
        <v>0.79999999999999982</v>
      </c>
      <c r="V24" s="69">
        <f t="shared" si="9"/>
        <v>0</v>
      </c>
      <c r="W24" s="69">
        <f t="shared" si="10"/>
        <v>0</v>
      </c>
      <c r="X24" s="69">
        <f t="shared" si="11"/>
        <v>0</v>
      </c>
      <c r="Y24" s="69">
        <f t="shared" si="12"/>
        <v>0</v>
      </c>
      <c r="Z24" s="69">
        <f t="shared" si="13"/>
        <v>0</v>
      </c>
      <c r="AA24" s="69">
        <f t="shared" si="14"/>
        <v>0</v>
      </c>
      <c r="AB24" s="69">
        <f t="shared" si="15"/>
        <v>0</v>
      </c>
      <c r="AC24" s="58">
        <f t="shared" si="16"/>
        <v>0</v>
      </c>
      <c r="AD24" s="83">
        <f t="shared" si="17"/>
        <v>0.79999999999999982</v>
      </c>
      <c r="AE24" s="39">
        <f>VLOOKUP(A24,summary!$A$5:$AO$5000,41,0)</f>
        <v>-2</v>
      </c>
      <c r="AF24" s="80">
        <f t="shared" si="18"/>
        <v>-12</v>
      </c>
      <c r="AG24" s="20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spans="1:51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63">
        <f>3.85</f>
        <v>3.85</v>
      </c>
      <c r="H25" s="67">
        <f>VLOOKUP(A25,summary!$A$5:$AL$5006,34,0)</f>
        <v>0</v>
      </c>
      <c r="I25" s="67">
        <f t="shared" si="5"/>
        <v>0</v>
      </c>
      <c r="J25" s="68">
        <v>0.5</v>
      </c>
      <c r="K25" s="76">
        <f t="shared" si="6"/>
        <v>1.3474999999999999</v>
      </c>
      <c r="L25" s="76">
        <f t="shared" si="7"/>
        <v>3.85E-2</v>
      </c>
      <c r="M25" s="76">
        <f t="shared" si="7"/>
        <v>0.154</v>
      </c>
      <c r="N25" s="76">
        <f t="shared" si="7"/>
        <v>1.925E-2</v>
      </c>
      <c r="O25" s="76">
        <f t="shared" si="7"/>
        <v>7.6999999999999999E-2</v>
      </c>
      <c r="P25" s="76">
        <f t="shared" si="7"/>
        <v>9.6250000000000002E-2</v>
      </c>
      <c r="Q25" s="76">
        <f t="shared" si="7"/>
        <v>0.1925</v>
      </c>
      <c r="R25" s="70">
        <f t="shared" si="8"/>
        <v>5.7750000000000004</v>
      </c>
      <c r="S25" s="49">
        <v>6</v>
      </c>
      <c r="T25" s="61"/>
      <c r="U25" s="58">
        <f t="shared" si="19"/>
        <v>0.22499999999999964</v>
      </c>
      <c r="V25" s="69">
        <f t="shared" si="9"/>
        <v>0</v>
      </c>
      <c r="W25" s="69">
        <f t="shared" si="10"/>
        <v>0</v>
      </c>
      <c r="X25" s="69">
        <f t="shared" si="11"/>
        <v>0</v>
      </c>
      <c r="Y25" s="69">
        <f t="shared" si="12"/>
        <v>0</v>
      </c>
      <c r="Z25" s="69">
        <f t="shared" si="13"/>
        <v>0</v>
      </c>
      <c r="AA25" s="69">
        <f t="shared" si="14"/>
        <v>0</v>
      </c>
      <c r="AB25" s="69">
        <f t="shared" si="15"/>
        <v>0</v>
      </c>
      <c r="AC25" s="58">
        <f t="shared" si="16"/>
        <v>0</v>
      </c>
      <c r="AD25" s="83">
        <f t="shared" si="17"/>
        <v>0.22499999999999964</v>
      </c>
      <c r="AE25" s="39">
        <f>VLOOKUP(A25,summary!$A$5:$AO$5000,41,0)</f>
        <v>-233</v>
      </c>
      <c r="AF25" s="80">
        <f t="shared" si="18"/>
        <v>-897.05000000000007</v>
      </c>
      <c r="AG25" s="2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spans="1:51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63">
        <f>1.66+0.15</f>
        <v>1.8099999999999998</v>
      </c>
      <c r="H26" s="67">
        <f>VLOOKUP(A26,summary!$A$5:$AL$5006,34,0)</f>
        <v>0</v>
      </c>
      <c r="I26" s="67">
        <f t="shared" si="5"/>
        <v>0</v>
      </c>
      <c r="J26" s="68">
        <v>0.5</v>
      </c>
      <c r="K26" s="76">
        <f t="shared" si="6"/>
        <v>0.63349999999999995</v>
      </c>
      <c r="L26" s="76">
        <f t="shared" si="7"/>
        <v>1.8099999999999998E-2</v>
      </c>
      <c r="M26" s="76">
        <f t="shared" si="7"/>
        <v>7.2399999999999992E-2</v>
      </c>
      <c r="N26" s="76">
        <f t="shared" si="7"/>
        <v>9.049999999999999E-3</v>
      </c>
      <c r="O26" s="76">
        <f t="shared" si="7"/>
        <v>3.6199999999999996E-2</v>
      </c>
      <c r="P26" s="76">
        <f t="shared" si="7"/>
        <v>4.5249999999999999E-2</v>
      </c>
      <c r="Q26" s="76">
        <f t="shared" si="7"/>
        <v>9.0499999999999997E-2</v>
      </c>
      <c r="R26" s="70">
        <f t="shared" si="8"/>
        <v>2.7149999999999999</v>
      </c>
      <c r="S26" s="49">
        <v>6.5</v>
      </c>
      <c r="T26" s="61"/>
      <c r="U26" s="58">
        <f t="shared" si="19"/>
        <v>3.7850000000000001</v>
      </c>
      <c r="V26" s="69">
        <f t="shared" si="9"/>
        <v>0</v>
      </c>
      <c r="W26" s="69">
        <f t="shared" si="10"/>
        <v>0</v>
      </c>
      <c r="X26" s="69">
        <f t="shared" si="11"/>
        <v>0</v>
      </c>
      <c r="Y26" s="69">
        <f t="shared" si="12"/>
        <v>0</v>
      </c>
      <c r="Z26" s="69">
        <f t="shared" si="13"/>
        <v>0</v>
      </c>
      <c r="AA26" s="69">
        <f t="shared" si="14"/>
        <v>0</v>
      </c>
      <c r="AB26" s="69">
        <f t="shared" si="15"/>
        <v>0</v>
      </c>
      <c r="AC26" s="58">
        <f t="shared" si="16"/>
        <v>0</v>
      </c>
      <c r="AD26" s="83">
        <f t="shared" si="17"/>
        <v>3.7850000000000001</v>
      </c>
      <c r="AE26" s="39">
        <f>VLOOKUP(A26,summary!$A$5:$AO$5000,41,0)</f>
        <v>-116</v>
      </c>
      <c r="AF26" s="80">
        <f t="shared" si="18"/>
        <v>-209.95999999999998</v>
      </c>
      <c r="AG26" s="20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spans="1:51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63">
        <f>1.66+0.15</f>
        <v>1.8099999999999998</v>
      </c>
      <c r="H27" s="67">
        <f>VLOOKUP(A27,summary!$A$5:$AL$5006,34,0)</f>
        <v>0</v>
      </c>
      <c r="I27" s="67">
        <f t="shared" ref="I27" si="21">G27*H27</f>
        <v>0</v>
      </c>
      <c r="J27" s="68">
        <v>0.5</v>
      </c>
      <c r="K27" s="76">
        <f t="shared" si="6"/>
        <v>0.63349999999999995</v>
      </c>
      <c r="L27" s="76">
        <f t="shared" si="7"/>
        <v>1.8099999999999998E-2</v>
      </c>
      <c r="M27" s="76">
        <f t="shared" si="7"/>
        <v>7.2399999999999992E-2</v>
      </c>
      <c r="N27" s="76">
        <f t="shared" si="7"/>
        <v>9.049999999999999E-3</v>
      </c>
      <c r="O27" s="76">
        <f t="shared" si="7"/>
        <v>3.6199999999999996E-2</v>
      </c>
      <c r="P27" s="76">
        <f t="shared" si="7"/>
        <v>4.5249999999999999E-2</v>
      </c>
      <c r="Q27" s="76">
        <f t="shared" si="7"/>
        <v>9.0499999999999997E-2</v>
      </c>
      <c r="R27" s="70">
        <f t="shared" si="8"/>
        <v>2.7149999999999999</v>
      </c>
      <c r="S27" s="49">
        <v>6.5</v>
      </c>
      <c r="T27" s="61"/>
      <c r="U27" s="58">
        <f t="shared" si="19"/>
        <v>3.7850000000000001</v>
      </c>
      <c r="V27" s="69">
        <f t="shared" si="9"/>
        <v>0</v>
      </c>
      <c r="W27" s="69">
        <f t="shared" si="10"/>
        <v>0</v>
      </c>
      <c r="X27" s="69">
        <f t="shared" si="11"/>
        <v>0</v>
      </c>
      <c r="Y27" s="69">
        <f t="shared" si="12"/>
        <v>0</v>
      </c>
      <c r="Z27" s="69">
        <f t="shared" si="13"/>
        <v>0</v>
      </c>
      <c r="AA27" s="69">
        <f t="shared" si="14"/>
        <v>0</v>
      </c>
      <c r="AB27" s="69">
        <f t="shared" si="15"/>
        <v>0</v>
      </c>
      <c r="AC27" s="58">
        <f t="shared" si="16"/>
        <v>0</v>
      </c>
      <c r="AD27" s="83">
        <f t="shared" ref="AD27" si="22">SUM(T27:AB27)</f>
        <v>3.7850000000000001</v>
      </c>
      <c r="AE27" s="39">
        <f>VLOOKUP(A27,summary!$A$5:$AO$5000,41,0)</f>
        <v>-11</v>
      </c>
      <c r="AF27" s="80">
        <f t="shared" si="18"/>
        <v>-19.909999999999997</v>
      </c>
      <c r="AG27" s="20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</row>
    <row r="28" spans="1:51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63">
        <v>6.5</v>
      </c>
      <c r="H28" s="67">
        <f>VLOOKUP(A28,summary!$A$5:$AL$5006,34,0)</f>
        <v>0</v>
      </c>
      <c r="I28" s="67">
        <f t="shared" si="5"/>
        <v>0</v>
      </c>
      <c r="J28" s="68">
        <v>0.4</v>
      </c>
      <c r="K28" s="76">
        <f t="shared" si="6"/>
        <v>1.8199999999999998</v>
      </c>
      <c r="L28" s="76">
        <f t="shared" si="7"/>
        <v>5.2000000000000005E-2</v>
      </c>
      <c r="M28" s="76">
        <f t="shared" si="7"/>
        <v>0.20800000000000002</v>
      </c>
      <c r="N28" s="76">
        <f t="shared" si="7"/>
        <v>2.6000000000000002E-2</v>
      </c>
      <c r="O28" s="76">
        <f t="shared" si="7"/>
        <v>0.10400000000000001</v>
      </c>
      <c r="P28" s="76">
        <f t="shared" si="7"/>
        <v>0.13</v>
      </c>
      <c r="Q28" s="76">
        <f t="shared" si="7"/>
        <v>0.26</v>
      </c>
      <c r="R28" s="70">
        <f t="shared" si="8"/>
        <v>9.1</v>
      </c>
      <c r="S28" s="49">
        <v>9.5</v>
      </c>
      <c r="T28" s="61"/>
      <c r="U28" s="58">
        <f t="shared" si="19"/>
        <v>0.40000000000000036</v>
      </c>
      <c r="V28" s="69">
        <f t="shared" si="9"/>
        <v>0</v>
      </c>
      <c r="W28" s="69">
        <f t="shared" si="10"/>
        <v>0</v>
      </c>
      <c r="X28" s="69">
        <f t="shared" si="11"/>
        <v>0</v>
      </c>
      <c r="Y28" s="69">
        <f t="shared" si="12"/>
        <v>0</v>
      </c>
      <c r="Z28" s="69">
        <f t="shared" si="13"/>
        <v>0</v>
      </c>
      <c r="AA28" s="69">
        <f t="shared" si="14"/>
        <v>0</v>
      </c>
      <c r="AB28" s="69">
        <f t="shared" si="15"/>
        <v>0</v>
      </c>
      <c r="AC28" s="58">
        <f t="shared" si="16"/>
        <v>0</v>
      </c>
      <c r="AD28" s="83">
        <f t="shared" si="17"/>
        <v>0.40000000000000036</v>
      </c>
      <c r="AE28" s="39">
        <f>VLOOKUP(A28,summary!$A$5:$AO$5000,41,0)</f>
        <v>-22</v>
      </c>
      <c r="AF28" s="80">
        <f t="shared" si="18"/>
        <v>-143</v>
      </c>
      <c r="AG28" s="20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63">
        <v>8.5</v>
      </c>
      <c r="H29" s="67">
        <f>VLOOKUP(A29,summary!$A$5:$AL$5006,34,0)</f>
        <v>0</v>
      </c>
      <c r="I29" s="67">
        <f t="shared" si="5"/>
        <v>0</v>
      </c>
      <c r="J29" s="68">
        <v>0.4</v>
      </c>
      <c r="K29" s="76">
        <f t="shared" si="6"/>
        <v>2.38</v>
      </c>
      <c r="L29" s="76">
        <f t="shared" si="7"/>
        <v>6.8000000000000005E-2</v>
      </c>
      <c r="M29" s="76">
        <f t="shared" si="7"/>
        <v>0.27200000000000002</v>
      </c>
      <c r="N29" s="76">
        <f t="shared" si="7"/>
        <v>3.4000000000000002E-2</v>
      </c>
      <c r="O29" s="76">
        <f t="shared" si="7"/>
        <v>0.13600000000000001</v>
      </c>
      <c r="P29" s="76">
        <f t="shared" si="7"/>
        <v>0.17000000000000004</v>
      </c>
      <c r="Q29" s="76">
        <f t="shared" si="7"/>
        <v>0.34000000000000008</v>
      </c>
      <c r="R29" s="70">
        <f t="shared" si="8"/>
        <v>11.899999999999999</v>
      </c>
      <c r="S29" s="49">
        <v>12</v>
      </c>
      <c r="T29" s="61"/>
      <c r="U29" s="58">
        <f t="shared" si="19"/>
        <v>0.10000000000000142</v>
      </c>
      <c r="V29" s="69">
        <f t="shared" si="9"/>
        <v>0</v>
      </c>
      <c r="W29" s="69">
        <f t="shared" si="10"/>
        <v>0</v>
      </c>
      <c r="X29" s="69">
        <f t="shared" si="11"/>
        <v>0</v>
      </c>
      <c r="Y29" s="69">
        <f t="shared" si="12"/>
        <v>0</v>
      </c>
      <c r="Z29" s="69">
        <f t="shared" si="13"/>
        <v>0</v>
      </c>
      <c r="AA29" s="69">
        <f t="shared" si="14"/>
        <v>0</v>
      </c>
      <c r="AB29" s="69">
        <f t="shared" si="15"/>
        <v>0</v>
      </c>
      <c r="AC29" s="58">
        <f t="shared" si="16"/>
        <v>0</v>
      </c>
      <c r="AD29" s="83">
        <f t="shared" si="17"/>
        <v>0.10000000000000142</v>
      </c>
      <c r="AE29" s="39">
        <f>VLOOKUP(A29,summary!$A$5:$AO$5000,41,0)</f>
        <v>-68</v>
      </c>
      <c r="AF29" s="80">
        <f t="shared" si="18"/>
        <v>-578</v>
      </c>
      <c r="AG29" s="20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63">
        <v>9.1999999999999993</v>
      </c>
      <c r="H30" s="67">
        <f>VLOOKUP(A30,summary!$A$5:$AL$5006,34,0)</f>
        <v>0</v>
      </c>
      <c r="I30" s="67">
        <f t="shared" si="5"/>
        <v>0</v>
      </c>
      <c r="J30" s="68">
        <v>0.4</v>
      </c>
      <c r="K30" s="76">
        <f t="shared" si="6"/>
        <v>2.5759999999999996</v>
      </c>
      <c r="L30" s="76">
        <f t="shared" si="7"/>
        <v>7.3599999999999999E-2</v>
      </c>
      <c r="M30" s="76">
        <f t="shared" si="7"/>
        <v>0.2944</v>
      </c>
      <c r="N30" s="76">
        <f t="shared" si="7"/>
        <v>3.6799999999999999E-2</v>
      </c>
      <c r="O30" s="76">
        <f t="shared" si="7"/>
        <v>0.1472</v>
      </c>
      <c r="P30" s="76">
        <f t="shared" si="7"/>
        <v>0.184</v>
      </c>
      <c r="Q30" s="76">
        <f t="shared" si="7"/>
        <v>0.36799999999999999</v>
      </c>
      <c r="R30" s="70">
        <f t="shared" si="8"/>
        <v>12.879999999999999</v>
      </c>
      <c r="S30" s="49">
        <v>24</v>
      </c>
      <c r="T30" s="61"/>
      <c r="U30" s="58">
        <f t="shared" si="19"/>
        <v>11.120000000000001</v>
      </c>
      <c r="V30" s="69">
        <f t="shared" si="9"/>
        <v>0</v>
      </c>
      <c r="W30" s="69">
        <f t="shared" si="10"/>
        <v>0</v>
      </c>
      <c r="X30" s="69">
        <f t="shared" si="11"/>
        <v>0</v>
      </c>
      <c r="Y30" s="69">
        <f t="shared" si="12"/>
        <v>0</v>
      </c>
      <c r="Z30" s="69">
        <f t="shared" si="13"/>
        <v>0</v>
      </c>
      <c r="AA30" s="69">
        <f t="shared" si="14"/>
        <v>0</v>
      </c>
      <c r="AB30" s="69">
        <f t="shared" si="15"/>
        <v>0</v>
      </c>
      <c r="AC30" s="58">
        <f t="shared" si="16"/>
        <v>0</v>
      </c>
      <c r="AD30" s="83">
        <f t="shared" si="17"/>
        <v>11.120000000000001</v>
      </c>
      <c r="AE30" s="39">
        <f>VLOOKUP(A30,summary!$A$5:$AO$5000,41,0)</f>
        <v>-21</v>
      </c>
      <c r="AF30" s="80">
        <f t="shared" si="18"/>
        <v>-193.2</v>
      </c>
      <c r="AG30" s="20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63">
        <f>18/18+0.1</f>
        <v>1.1000000000000001</v>
      </c>
      <c r="H31" s="67">
        <f>VLOOKUP(A31,summary!$A$5:$AL$5006,34,0)</f>
        <v>0</v>
      </c>
      <c r="I31" s="67">
        <f t="shared" si="5"/>
        <v>0</v>
      </c>
      <c r="J31" s="68">
        <v>0.5</v>
      </c>
      <c r="K31" s="76">
        <f t="shared" si="6"/>
        <v>0.38500000000000001</v>
      </c>
      <c r="L31" s="76">
        <f t="shared" si="7"/>
        <v>1.1000000000000001E-2</v>
      </c>
      <c r="M31" s="76">
        <f t="shared" si="7"/>
        <v>4.4000000000000004E-2</v>
      </c>
      <c r="N31" s="76">
        <f t="shared" si="7"/>
        <v>5.5000000000000005E-3</v>
      </c>
      <c r="O31" s="76">
        <f t="shared" si="7"/>
        <v>2.2000000000000002E-2</v>
      </c>
      <c r="P31" s="76">
        <f t="shared" si="7"/>
        <v>2.7500000000000004E-2</v>
      </c>
      <c r="Q31" s="76">
        <f t="shared" si="7"/>
        <v>5.5000000000000007E-2</v>
      </c>
      <c r="R31" s="70">
        <f t="shared" si="8"/>
        <v>1.6500000000000001</v>
      </c>
      <c r="S31" s="49">
        <v>5</v>
      </c>
      <c r="T31" s="61"/>
      <c r="U31" s="58">
        <f t="shared" si="19"/>
        <v>3.3499999999999996</v>
      </c>
      <c r="V31" s="69">
        <f t="shared" si="9"/>
        <v>0</v>
      </c>
      <c r="W31" s="69">
        <f t="shared" si="10"/>
        <v>0</v>
      </c>
      <c r="X31" s="69">
        <f t="shared" si="11"/>
        <v>0</v>
      </c>
      <c r="Y31" s="69">
        <f t="shared" si="12"/>
        <v>0</v>
      </c>
      <c r="Z31" s="69">
        <f t="shared" si="13"/>
        <v>0</v>
      </c>
      <c r="AA31" s="69">
        <f t="shared" si="14"/>
        <v>0</v>
      </c>
      <c r="AB31" s="69">
        <f t="shared" si="15"/>
        <v>0</v>
      </c>
      <c r="AC31" s="58">
        <f t="shared" si="16"/>
        <v>0</v>
      </c>
      <c r="AD31" s="83">
        <f t="shared" si="17"/>
        <v>3.3499999999999996</v>
      </c>
      <c r="AE31" s="39">
        <f>VLOOKUP(A31,summary!$A$5:$AO$5000,41,0)</f>
        <v>-122</v>
      </c>
      <c r="AF31" s="80">
        <f t="shared" si="18"/>
        <v>-134.20000000000002</v>
      </c>
      <c r="AG31" s="20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63"/>
      <c r="H32" s="67">
        <f>VLOOKUP(A32,summary!$A$5:$AL$5006,34,0)</f>
        <v>0</v>
      </c>
      <c r="I32" s="67">
        <f t="shared" si="5"/>
        <v>0</v>
      </c>
      <c r="J32" s="68">
        <f t="shared" si="20"/>
        <v>0.5</v>
      </c>
      <c r="K32" s="76">
        <f t="shared" si="6"/>
        <v>0</v>
      </c>
      <c r="L32" s="76">
        <f t="shared" si="7"/>
        <v>0</v>
      </c>
      <c r="M32" s="76">
        <f t="shared" si="7"/>
        <v>0</v>
      </c>
      <c r="N32" s="76">
        <f t="shared" si="7"/>
        <v>0</v>
      </c>
      <c r="O32" s="76">
        <f t="shared" si="7"/>
        <v>0</v>
      </c>
      <c r="P32" s="76">
        <f t="shared" si="7"/>
        <v>0</v>
      </c>
      <c r="Q32" s="76">
        <f t="shared" si="7"/>
        <v>0</v>
      </c>
      <c r="R32" s="70">
        <f t="shared" si="8"/>
        <v>0</v>
      </c>
      <c r="S32" s="49">
        <v>0</v>
      </c>
      <c r="T32" s="61"/>
      <c r="U32" s="58">
        <f t="shared" si="19"/>
        <v>0</v>
      </c>
      <c r="V32" s="69">
        <f t="shared" si="9"/>
        <v>0</v>
      </c>
      <c r="W32" s="69">
        <f t="shared" si="10"/>
        <v>0</v>
      </c>
      <c r="X32" s="69">
        <f t="shared" si="11"/>
        <v>0</v>
      </c>
      <c r="Y32" s="69">
        <f t="shared" si="12"/>
        <v>0</v>
      </c>
      <c r="Z32" s="69">
        <f t="shared" si="13"/>
        <v>0</v>
      </c>
      <c r="AA32" s="69">
        <f t="shared" si="14"/>
        <v>0</v>
      </c>
      <c r="AB32" s="69">
        <f t="shared" si="15"/>
        <v>0</v>
      </c>
      <c r="AC32" s="58">
        <f t="shared" si="16"/>
        <v>0</v>
      </c>
      <c r="AD32" s="83">
        <f t="shared" si="17"/>
        <v>0</v>
      </c>
      <c r="AE32" s="39">
        <f>VLOOKUP(A32,summary!$A$5:$AO$5000,41,0)</f>
        <v>0</v>
      </c>
      <c r="AF32" s="80">
        <f t="shared" si="18"/>
        <v>0</v>
      </c>
      <c r="AG32" s="20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63"/>
      <c r="H33" s="67">
        <f>VLOOKUP(A33,summary!$A$5:$AL$5006,34,0)</f>
        <v>0</v>
      </c>
      <c r="I33" s="67">
        <f t="shared" si="5"/>
        <v>0</v>
      </c>
      <c r="J33" s="68">
        <f t="shared" si="20"/>
        <v>0.5</v>
      </c>
      <c r="K33" s="76">
        <f t="shared" si="6"/>
        <v>0</v>
      </c>
      <c r="L33" s="76">
        <f t="shared" si="7"/>
        <v>0</v>
      </c>
      <c r="M33" s="76">
        <f t="shared" si="7"/>
        <v>0</v>
      </c>
      <c r="N33" s="76">
        <f t="shared" si="7"/>
        <v>0</v>
      </c>
      <c r="O33" s="76">
        <f t="shared" si="7"/>
        <v>0</v>
      </c>
      <c r="P33" s="76">
        <f t="shared" si="7"/>
        <v>0</v>
      </c>
      <c r="Q33" s="76">
        <f t="shared" si="7"/>
        <v>0</v>
      </c>
      <c r="R33" s="70">
        <f t="shared" si="8"/>
        <v>0</v>
      </c>
      <c r="S33" s="49">
        <v>0</v>
      </c>
      <c r="T33" s="61"/>
      <c r="U33" s="58">
        <f t="shared" si="19"/>
        <v>0</v>
      </c>
      <c r="V33" s="69">
        <f t="shared" si="9"/>
        <v>0</v>
      </c>
      <c r="W33" s="69">
        <f t="shared" si="10"/>
        <v>0</v>
      </c>
      <c r="X33" s="69">
        <f t="shared" si="11"/>
        <v>0</v>
      </c>
      <c r="Y33" s="69">
        <f t="shared" si="12"/>
        <v>0</v>
      </c>
      <c r="Z33" s="69">
        <f t="shared" si="13"/>
        <v>0</v>
      </c>
      <c r="AA33" s="69">
        <f t="shared" si="14"/>
        <v>0</v>
      </c>
      <c r="AB33" s="69">
        <f t="shared" si="15"/>
        <v>0</v>
      </c>
      <c r="AC33" s="58">
        <f t="shared" si="16"/>
        <v>0</v>
      </c>
      <c r="AD33" s="83">
        <f t="shared" si="17"/>
        <v>0</v>
      </c>
      <c r="AE33" s="39">
        <f>VLOOKUP(A33,summary!$A$5:$AO$5000,41,0)</f>
        <v>0</v>
      </c>
      <c r="AF33" s="80">
        <f t="shared" si="18"/>
        <v>0</v>
      </c>
      <c r="AG33" s="20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63"/>
      <c r="H34" s="67">
        <f>VLOOKUP(A34,summary!$A$5:$AL$5006,34,0)</f>
        <v>0</v>
      </c>
      <c r="I34" s="67">
        <f t="shared" si="5"/>
        <v>0</v>
      </c>
      <c r="J34" s="68">
        <f t="shared" si="20"/>
        <v>0.5</v>
      </c>
      <c r="K34" s="76">
        <f t="shared" si="6"/>
        <v>0</v>
      </c>
      <c r="L34" s="76">
        <f t="shared" si="7"/>
        <v>0</v>
      </c>
      <c r="M34" s="76">
        <f t="shared" si="7"/>
        <v>0</v>
      </c>
      <c r="N34" s="76">
        <f t="shared" si="7"/>
        <v>0</v>
      </c>
      <c r="O34" s="76">
        <f t="shared" si="7"/>
        <v>0</v>
      </c>
      <c r="P34" s="76">
        <f t="shared" si="7"/>
        <v>0</v>
      </c>
      <c r="Q34" s="76">
        <f t="shared" si="7"/>
        <v>0</v>
      </c>
      <c r="R34" s="70">
        <f t="shared" si="8"/>
        <v>0</v>
      </c>
      <c r="S34" s="49">
        <v>0</v>
      </c>
      <c r="T34" s="61"/>
      <c r="U34" s="58">
        <f t="shared" si="19"/>
        <v>0</v>
      </c>
      <c r="V34" s="69">
        <f t="shared" si="9"/>
        <v>0</v>
      </c>
      <c r="W34" s="69">
        <f t="shared" si="10"/>
        <v>0</v>
      </c>
      <c r="X34" s="69">
        <f t="shared" si="11"/>
        <v>0</v>
      </c>
      <c r="Y34" s="69">
        <f t="shared" si="12"/>
        <v>0</v>
      </c>
      <c r="Z34" s="69">
        <f t="shared" si="13"/>
        <v>0</v>
      </c>
      <c r="AA34" s="69">
        <f t="shared" si="14"/>
        <v>0</v>
      </c>
      <c r="AB34" s="69">
        <f t="shared" si="15"/>
        <v>0</v>
      </c>
      <c r="AC34" s="58">
        <f t="shared" si="16"/>
        <v>0</v>
      </c>
      <c r="AD34" s="83">
        <f t="shared" si="17"/>
        <v>0</v>
      </c>
      <c r="AE34" s="39">
        <f>VLOOKUP(A34,summary!$A$5:$AO$5000,41,0)</f>
        <v>0</v>
      </c>
      <c r="AF34" s="80">
        <f t="shared" si="18"/>
        <v>0</v>
      </c>
      <c r="AG34" s="20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63">
        <v>0.4</v>
      </c>
      <c r="H35" s="67">
        <f>VLOOKUP(A35,summary!$A$5:$AL$5006,34,0)</f>
        <v>0</v>
      </c>
      <c r="I35" s="67">
        <f t="shared" si="5"/>
        <v>0</v>
      </c>
      <c r="J35" s="68">
        <v>0.5</v>
      </c>
      <c r="K35" s="76">
        <f t="shared" si="6"/>
        <v>0.13999999999999999</v>
      </c>
      <c r="L35" s="76">
        <f t="shared" si="7"/>
        <v>4.0000000000000001E-3</v>
      </c>
      <c r="M35" s="76">
        <f t="shared" si="7"/>
        <v>1.6E-2</v>
      </c>
      <c r="N35" s="76">
        <f t="shared" si="7"/>
        <v>2E-3</v>
      </c>
      <c r="O35" s="76">
        <f t="shared" si="7"/>
        <v>8.0000000000000002E-3</v>
      </c>
      <c r="P35" s="76">
        <f t="shared" si="7"/>
        <v>1.0000000000000002E-2</v>
      </c>
      <c r="Q35" s="76">
        <f t="shared" si="7"/>
        <v>2.0000000000000004E-2</v>
      </c>
      <c r="R35" s="70">
        <f t="shared" si="8"/>
        <v>0.60000000000000009</v>
      </c>
      <c r="S35" s="49">
        <v>0.7</v>
      </c>
      <c r="T35" s="61"/>
      <c r="U35" s="58">
        <f t="shared" si="19"/>
        <v>9.9999999999999867E-2</v>
      </c>
      <c r="V35" s="69">
        <f t="shared" si="9"/>
        <v>0</v>
      </c>
      <c r="W35" s="69">
        <f t="shared" si="10"/>
        <v>0</v>
      </c>
      <c r="X35" s="69">
        <f t="shared" si="11"/>
        <v>0</v>
      </c>
      <c r="Y35" s="69">
        <f t="shared" si="12"/>
        <v>0</v>
      </c>
      <c r="Z35" s="69">
        <f t="shared" si="13"/>
        <v>0</v>
      </c>
      <c r="AA35" s="69">
        <f t="shared" si="14"/>
        <v>0</v>
      </c>
      <c r="AB35" s="69">
        <f t="shared" si="15"/>
        <v>0</v>
      </c>
      <c r="AC35" s="58">
        <f t="shared" si="16"/>
        <v>0</v>
      </c>
      <c r="AD35" s="83">
        <f t="shared" si="17"/>
        <v>9.9999999999999867E-2</v>
      </c>
      <c r="AE35" s="39">
        <f>VLOOKUP(A35,summary!$A$5:$AO$5000,41,0)</f>
        <v>0</v>
      </c>
      <c r="AF35" s="80">
        <f t="shared" si="18"/>
        <v>0</v>
      </c>
      <c r="AG35" s="20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63">
        <v>0.4</v>
      </c>
      <c r="H36" s="67">
        <f>VLOOKUP(A36,summary!$A$5:$AL$5006,34,0)</f>
        <v>0</v>
      </c>
      <c r="I36" s="67">
        <f t="shared" si="5"/>
        <v>0</v>
      </c>
      <c r="J36" s="68">
        <v>0.5</v>
      </c>
      <c r="K36" s="76">
        <f t="shared" si="6"/>
        <v>0.13999999999999999</v>
      </c>
      <c r="L36" s="76">
        <f t="shared" si="7"/>
        <v>4.0000000000000001E-3</v>
      </c>
      <c r="M36" s="76">
        <f t="shared" si="7"/>
        <v>1.6E-2</v>
      </c>
      <c r="N36" s="76">
        <f t="shared" si="7"/>
        <v>2E-3</v>
      </c>
      <c r="O36" s="76">
        <f t="shared" si="7"/>
        <v>8.0000000000000002E-3</v>
      </c>
      <c r="P36" s="76">
        <f t="shared" si="7"/>
        <v>1.0000000000000002E-2</v>
      </c>
      <c r="Q36" s="76">
        <f t="shared" si="7"/>
        <v>2.0000000000000004E-2</v>
      </c>
      <c r="R36" s="70">
        <f t="shared" si="8"/>
        <v>0.60000000000000009</v>
      </c>
      <c r="S36" s="49">
        <v>0.7</v>
      </c>
      <c r="T36" s="61"/>
      <c r="U36" s="58">
        <f t="shared" si="19"/>
        <v>9.9999999999999867E-2</v>
      </c>
      <c r="V36" s="69">
        <f t="shared" si="9"/>
        <v>0</v>
      </c>
      <c r="W36" s="69">
        <f t="shared" si="10"/>
        <v>0</v>
      </c>
      <c r="X36" s="69">
        <f t="shared" si="11"/>
        <v>0</v>
      </c>
      <c r="Y36" s="69">
        <f t="shared" si="12"/>
        <v>0</v>
      </c>
      <c r="Z36" s="69">
        <f t="shared" si="13"/>
        <v>0</v>
      </c>
      <c r="AA36" s="69">
        <f t="shared" si="14"/>
        <v>0</v>
      </c>
      <c r="AB36" s="69">
        <f t="shared" si="15"/>
        <v>0</v>
      </c>
      <c r="AC36" s="58">
        <f t="shared" si="16"/>
        <v>0</v>
      </c>
      <c r="AD36" s="83">
        <f t="shared" si="17"/>
        <v>9.9999999999999867E-2</v>
      </c>
      <c r="AE36" s="39">
        <f>VLOOKUP(A36,summary!$A$5:$AO$5000,41,0)</f>
        <v>0</v>
      </c>
      <c r="AF36" s="80">
        <f t="shared" si="18"/>
        <v>0</v>
      </c>
      <c r="AG36" s="20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63">
        <v>4</v>
      </c>
      <c r="H37" s="67">
        <f>VLOOKUP(A37,summary!$A$5:$AL$5006,34,0)</f>
        <v>0</v>
      </c>
      <c r="I37" s="67">
        <f t="shared" si="5"/>
        <v>0</v>
      </c>
      <c r="J37" s="68">
        <v>0.5</v>
      </c>
      <c r="K37" s="76">
        <f t="shared" si="6"/>
        <v>1.4</v>
      </c>
      <c r="L37" s="76">
        <f t="shared" si="7"/>
        <v>0.04</v>
      </c>
      <c r="M37" s="76">
        <f t="shared" si="7"/>
        <v>0.16</v>
      </c>
      <c r="N37" s="76">
        <f t="shared" si="7"/>
        <v>0.02</v>
      </c>
      <c r="O37" s="76">
        <f t="shared" si="7"/>
        <v>0.08</v>
      </c>
      <c r="P37" s="76">
        <f t="shared" si="7"/>
        <v>0.1</v>
      </c>
      <c r="Q37" s="76">
        <f t="shared" si="7"/>
        <v>0.2</v>
      </c>
      <c r="R37" s="70">
        <f t="shared" si="8"/>
        <v>6</v>
      </c>
      <c r="S37" s="49">
        <v>6</v>
      </c>
      <c r="T37" s="61"/>
      <c r="U37" s="58">
        <f t="shared" si="19"/>
        <v>0</v>
      </c>
      <c r="V37" s="69">
        <f t="shared" si="9"/>
        <v>0</v>
      </c>
      <c r="W37" s="69">
        <f t="shared" si="10"/>
        <v>0</v>
      </c>
      <c r="X37" s="69">
        <f t="shared" si="11"/>
        <v>0</v>
      </c>
      <c r="Y37" s="69">
        <f t="shared" si="12"/>
        <v>0</v>
      </c>
      <c r="Z37" s="69">
        <f t="shared" si="13"/>
        <v>0</v>
      </c>
      <c r="AA37" s="69">
        <f t="shared" si="14"/>
        <v>0</v>
      </c>
      <c r="AB37" s="69">
        <f t="shared" si="15"/>
        <v>0</v>
      </c>
      <c r="AC37" s="58">
        <f t="shared" si="16"/>
        <v>0</v>
      </c>
      <c r="AD37" s="83">
        <f t="shared" si="17"/>
        <v>0</v>
      </c>
      <c r="AE37" s="39">
        <f>VLOOKUP(A37,summary!$A$5:$AO$5000,41,0)</f>
        <v>0</v>
      </c>
      <c r="AF37" s="80">
        <f t="shared" si="18"/>
        <v>0</v>
      </c>
      <c r="AG37" s="20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63">
        <v>0.4</v>
      </c>
      <c r="H38" s="67">
        <f>VLOOKUP(A38,summary!$A$5:$AL$5006,34,0)</f>
        <v>0</v>
      </c>
      <c r="I38" s="67">
        <f t="shared" si="5"/>
        <v>0</v>
      </c>
      <c r="J38" s="68">
        <v>0.5</v>
      </c>
      <c r="K38" s="76">
        <f t="shared" si="6"/>
        <v>0.13999999999999999</v>
      </c>
      <c r="L38" s="76">
        <f t="shared" si="7"/>
        <v>4.0000000000000001E-3</v>
      </c>
      <c r="M38" s="76">
        <f t="shared" si="7"/>
        <v>1.6E-2</v>
      </c>
      <c r="N38" s="76">
        <f t="shared" si="7"/>
        <v>2E-3</v>
      </c>
      <c r="O38" s="76">
        <f t="shared" si="7"/>
        <v>8.0000000000000002E-3</v>
      </c>
      <c r="P38" s="76">
        <f t="shared" si="7"/>
        <v>1.0000000000000002E-2</v>
      </c>
      <c r="Q38" s="76">
        <f t="shared" si="7"/>
        <v>2.0000000000000004E-2</v>
      </c>
      <c r="R38" s="70">
        <f t="shared" si="8"/>
        <v>0.60000000000000009</v>
      </c>
      <c r="S38" s="49">
        <v>0.7</v>
      </c>
      <c r="T38" s="61"/>
      <c r="U38" s="58">
        <f t="shared" si="19"/>
        <v>9.9999999999999867E-2</v>
      </c>
      <c r="V38" s="69">
        <f t="shared" si="9"/>
        <v>0</v>
      </c>
      <c r="W38" s="69">
        <f t="shared" si="10"/>
        <v>0</v>
      </c>
      <c r="X38" s="69">
        <f t="shared" si="11"/>
        <v>0</v>
      </c>
      <c r="Y38" s="69">
        <f t="shared" si="12"/>
        <v>0</v>
      </c>
      <c r="Z38" s="69">
        <f t="shared" si="13"/>
        <v>0</v>
      </c>
      <c r="AA38" s="69">
        <f t="shared" si="14"/>
        <v>0</v>
      </c>
      <c r="AB38" s="69">
        <f t="shared" si="15"/>
        <v>0</v>
      </c>
      <c r="AC38" s="58">
        <f t="shared" si="16"/>
        <v>0</v>
      </c>
      <c r="AD38" s="83">
        <f t="shared" si="17"/>
        <v>9.9999999999999867E-2</v>
      </c>
      <c r="AE38" s="39">
        <f>VLOOKUP(A38,summary!$A$5:$AO$5000,41,0)</f>
        <v>-90</v>
      </c>
      <c r="AF38" s="80">
        <f t="shared" si="18"/>
        <v>-36</v>
      </c>
      <c r="AG38" s="20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63">
        <v>4</v>
      </c>
      <c r="H39" s="67">
        <f>VLOOKUP(A39,summary!$A$5:$AL$5006,34,0)</f>
        <v>0</v>
      </c>
      <c r="I39" s="67">
        <f t="shared" si="5"/>
        <v>0</v>
      </c>
      <c r="J39" s="68">
        <v>0.5</v>
      </c>
      <c r="K39" s="76">
        <f t="shared" si="6"/>
        <v>1.4</v>
      </c>
      <c r="L39" s="76">
        <f t="shared" si="7"/>
        <v>0.04</v>
      </c>
      <c r="M39" s="76">
        <f t="shared" si="7"/>
        <v>0.16</v>
      </c>
      <c r="N39" s="76">
        <f t="shared" si="7"/>
        <v>0.02</v>
      </c>
      <c r="O39" s="76">
        <f t="shared" si="7"/>
        <v>0.08</v>
      </c>
      <c r="P39" s="76">
        <f t="shared" si="7"/>
        <v>0.1</v>
      </c>
      <c r="Q39" s="76">
        <f t="shared" si="7"/>
        <v>0.2</v>
      </c>
      <c r="R39" s="70">
        <f t="shared" si="8"/>
        <v>6</v>
      </c>
      <c r="S39" s="49">
        <v>6</v>
      </c>
      <c r="T39" s="61"/>
      <c r="U39" s="58">
        <f t="shared" si="19"/>
        <v>0</v>
      </c>
      <c r="V39" s="69">
        <f t="shared" si="9"/>
        <v>0</v>
      </c>
      <c r="W39" s="69">
        <f t="shared" si="10"/>
        <v>0</v>
      </c>
      <c r="X39" s="69">
        <f t="shared" si="11"/>
        <v>0</v>
      </c>
      <c r="Y39" s="69">
        <f t="shared" si="12"/>
        <v>0</v>
      </c>
      <c r="Z39" s="69">
        <f t="shared" si="13"/>
        <v>0</v>
      </c>
      <c r="AA39" s="69">
        <f t="shared" si="14"/>
        <v>0</v>
      </c>
      <c r="AB39" s="69">
        <f t="shared" si="15"/>
        <v>0</v>
      </c>
      <c r="AC39" s="58">
        <f t="shared" si="16"/>
        <v>0</v>
      </c>
      <c r="AD39" s="83">
        <f t="shared" si="17"/>
        <v>0</v>
      </c>
      <c r="AE39" s="39">
        <f>VLOOKUP(A39,summary!$A$5:$AO$5000,41,0)</f>
        <v>-5</v>
      </c>
      <c r="AF39" s="80">
        <f t="shared" si="18"/>
        <v>-20</v>
      </c>
      <c r="AG39" s="20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64"/>
      <c r="H40" s="67">
        <f>VLOOKUP(A40,summary!$A$5:$AL$5006,34,0)</f>
        <v>0</v>
      </c>
      <c r="I40" s="67">
        <f t="shared" si="5"/>
        <v>0</v>
      </c>
      <c r="J40" s="68">
        <f t="shared" si="20"/>
        <v>0.5</v>
      </c>
      <c r="K40" s="76">
        <f t="shared" si="6"/>
        <v>0</v>
      </c>
      <c r="L40" s="76">
        <f t="shared" si="7"/>
        <v>0</v>
      </c>
      <c r="M40" s="76">
        <f t="shared" si="7"/>
        <v>0</v>
      </c>
      <c r="N40" s="76">
        <f t="shared" si="7"/>
        <v>0</v>
      </c>
      <c r="O40" s="76">
        <f t="shared" si="7"/>
        <v>0</v>
      </c>
      <c r="P40" s="76">
        <f t="shared" si="7"/>
        <v>0</v>
      </c>
      <c r="Q40" s="76">
        <f t="shared" si="7"/>
        <v>0</v>
      </c>
      <c r="R40" s="70">
        <f t="shared" si="8"/>
        <v>0</v>
      </c>
      <c r="S40" s="49">
        <v>0</v>
      </c>
      <c r="T40" s="61"/>
      <c r="U40" s="58">
        <f t="shared" si="19"/>
        <v>0</v>
      </c>
      <c r="V40" s="69">
        <f t="shared" si="9"/>
        <v>0</v>
      </c>
      <c r="W40" s="69">
        <f t="shared" si="10"/>
        <v>0</v>
      </c>
      <c r="X40" s="69">
        <f t="shared" si="11"/>
        <v>0</v>
      </c>
      <c r="Y40" s="69">
        <f t="shared" si="12"/>
        <v>0</v>
      </c>
      <c r="Z40" s="69">
        <f t="shared" si="13"/>
        <v>0</v>
      </c>
      <c r="AA40" s="69">
        <f t="shared" si="14"/>
        <v>0</v>
      </c>
      <c r="AB40" s="69">
        <f t="shared" si="15"/>
        <v>0</v>
      </c>
      <c r="AC40" s="58">
        <f t="shared" si="16"/>
        <v>0</v>
      </c>
      <c r="AD40" s="83">
        <f t="shared" si="17"/>
        <v>0</v>
      </c>
      <c r="AE40" s="39">
        <f>VLOOKUP(A40,summary!$A$5:$AO$5000,41,0)</f>
        <v>-4</v>
      </c>
      <c r="AF40" s="80">
        <f t="shared" si="18"/>
        <v>0</v>
      </c>
      <c r="AG40" s="84"/>
      <c r="AH40" s="21"/>
      <c r="AI40" s="21"/>
      <c r="AJ40" s="21"/>
      <c r="AK40" s="21"/>
      <c r="AL40" s="21"/>
      <c r="AM40" s="21"/>
      <c r="AN40" s="21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64"/>
      <c r="H41" s="67">
        <f>VLOOKUP(A41,summary!$A$5:$AL$5006,34,0)</f>
        <v>0</v>
      </c>
      <c r="I41" s="67">
        <f t="shared" si="5"/>
        <v>0</v>
      </c>
      <c r="J41" s="68">
        <f t="shared" si="20"/>
        <v>0.5</v>
      </c>
      <c r="K41" s="76">
        <f t="shared" si="6"/>
        <v>0</v>
      </c>
      <c r="L41" s="76">
        <f t="shared" si="7"/>
        <v>0</v>
      </c>
      <c r="M41" s="76">
        <f t="shared" si="7"/>
        <v>0</v>
      </c>
      <c r="N41" s="76">
        <f t="shared" si="7"/>
        <v>0</v>
      </c>
      <c r="O41" s="76">
        <f t="shared" si="7"/>
        <v>0</v>
      </c>
      <c r="P41" s="76">
        <f t="shared" si="7"/>
        <v>0</v>
      </c>
      <c r="Q41" s="76">
        <f t="shared" si="7"/>
        <v>0</v>
      </c>
      <c r="R41" s="70">
        <f t="shared" si="8"/>
        <v>0</v>
      </c>
      <c r="S41" s="49">
        <v>0</v>
      </c>
      <c r="T41" s="61"/>
      <c r="U41" s="58">
        <f t="shared" si="19"/>
        <v>0</v>
      </c>
      <c r="V41" s="69">
        <f t="shared" si="9"/>
        <v>0</v>
      </c>
      <c r="W41" s="69">
        <f t="shared" si="10"/>
        <v>0</v>
      </c>
      <c r="X41" s="69">
        <f t="shared" si="11"/>
        <v>0</v>
      </c>
      <c r="Y41" s="69">
        <f t="shared" si="12"/>
        <v>0</v>
      </c>
      <c r="Z41" s="69">
        <f t="shared" si="13"/>
        <v>0</v>
      </c>
      <c r="AA41" s="69">
        <f t="shared" si="14"/>
        <v>0</v>
      </c>
      <c r="AB41" s="69">
        <f t="shared" si="15"/>
        <v>0</v>
      </c>
      <c r="AC41" s="58">
        <f t="shared" si="16"/>
        <v>0</v>
      </c>
      <c r="AD41" s="83">
        <f t="shared" si="17"/>
        <v>0</v>
      </c>
      <c r="AE41" s="39">
        <f>VLOOKUP(A41,summary!$A$5:$AO$5000,41,0)</f>
        <v>-2</v>
      </c>
      <c r="AF41" s="80">
        <f t="shared" si="18"/>
        <v>0</v>
      </c>
      <c r="AG41" s="20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64"/>
      <c r="H42" s="67">
        <f>VLOOKUP(A42,summary!$A$5:$AL$5006,34,0)</f>
        <v>0</v>
      </c>
      <c r="I42" s="67">
        <f t="shared" si="5"/>
        <v>0</v>
      </c>
      <c r="J42" s="68">
        <f t="shared" si="20"/>
        <v>0.5</v>
      </c>
      <c r="K42" s="76">
        <f t="shared" si="6"/>
        <v>0</v>
      </c>
      <c r="L42" s="76">
        <f t="shared" si="7"/>
        <v>0</v>
      </c>
      <c r="M42" s="76">
        <f t="shared" si="7"/>
        <v>0</v>
      </c>
      <c r="N42" s="76">
        <f t="shared" si="7"/>
        <v>0</v>
      </c>
      <c r="O42" s="76">
        <f t="shared" si="7"/>
        <v>0</v>
      </c>
      <c r="P42" s="76">
        <f t="shared" si="7"/>
        <v>0</v>
      </c>
      <c r="Q42" s="76">
        <f t="shared" si="7"/>
        <v>0</v>
      </c>
      <c r="R42" s="70">
        <f t="shared" si="8"/>
        <v>0</v>
      </c>
      <c r="S42" s="49">
        <v>0</v>
      </c>
      <c r="T42" s="61"/>
      <c r="U42" s="58">
        <f t="shared" si="19"/>
        <v>0</v>
      </c>
      <c r="V42" s="69">
        <f t="shared" si="9"/>
        <v>0</v>
      </c>
      <c r="W42" s="69">
        <f t="shared" si="10"/>
        <v>0</v>
      </c>
      <c r="X42" s="69">
        <f t="shared" si="11"/>
        <v>0</v>
      </c>
      <c r="Y42" s="69">
        <f t="shared" si="12"/>
        <v>0</v>
      </c>
      <c r="Z42" s="69">
        <f t="shared" si="13"/>
        <v>0</v>
      </c>
      <c r="AA42" s="69">
        <f t="shared" si="14"/>
        <v>0</v>
      </c>
      <c r="AB42" s="69">
        <f t="shared" si="15"/>
        <v>0</v>
      </c>
      <c r="AC42" s="58">
        <f t="shared" si="16"/>
        <v>0</v>
      </c>
      <c r="AD42" s="83">
        <f t="shared" si="17"/>
        <v>0</v>
      </c>
      <c r="AE42" s="39">
        <f>VLOOKUP(A42,summary!$A$5:$AO$5000,41,0)</f>
        <v>-2</v>
      </c>
      <c r="AF42" s="80">
        <f t="shared" si="18"/>
        <v>0</v>
      </c>
      <c r="AG42" s="20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64"/>
      <c r="H43" s="67">
        <f>VLOOKUP(A43,summary!$A$5:$AL$5006,34,0)</f>
        <v>0</v>
      </c>
      <c r="I43" s="67">
        <f t="shared" si="5"/>
        <v>0</v>
      </c>
      <c r="J43" s="68">
        <f t="shared" si="20"/>
        <v>0.5</v>
      </c>
      <c r="K43" s="76">
        <f t="shared" si="6"/>
        <v>0</v>
      </c>
      <c r="L43" s="76">
        <f t="shared" si="7"/>
        <v>0</v>
      </c>
      <c r="M43" s="76">
        <f t="shared" si="7"/>
        <v>0</v>
      </c>
      <c r="N43" s="76">
        <f t="shared" si="7"/>
        <v>0</v>
      </c>
      <c r="O43" s="76">
        <f t="shared" si="7"/>
        <v>0</v>
      </c>
      <c r="P43" s="76">
        <f t="shared" si="7"/>
        <v>0</v>
      </c>
      <c r="Q43" s="76">
        <f t="shared" si="7"/>
        <v>0</v>
      </c>
      <c r="R43" s="70">
        <f t="shared" si="8"/>
        <v>0</v>
      </c>
      <c r="S43" s="49">
        <v>0</v>
      </c>
      <c r="T43" s="61"/>
      <c r="U43" s="58">
        <f t="shared" si="19"/>
        <v>0</v>
      </c>
      <c r="V43" s="69">
        <f t="shared" si="9"/>
        <v>0</v>
      </c>
      <c r="W43" s="69">
        <f t="shared" si="10"/>
        <v>0</v>
      </c>
      <c r="X43" s="69">
        <f t="shared" si="11"/>
        <v>0</v>
      </c>
      <c r="Y43" s="69">
        <f t="shared" si="12"/>
        <v>0</v>
      </c>
      <c r="Z43" s="69">
        <f t="shared" si="13"/>
        <v>0</v>
      </c>
      <c r="AA43" s="69">
        <f t="shared" si="14"/>
        <v>0</v>
      </c>
      <c r="AB43" s="69">
        <f t="shared" si="15"/>
        <v>0</v>
      </c>
      <c r="AC43" s="58">
        <f t="shared" si="16"/>
        <v>0</v>
      </c>
      <c r="AD43" s="83">
        <f t="shared" si="17"/>
        <v>0</v>
      </c>
      <c r="AE43" s="39">
        <f>VLOOKUP(A43,summary!$A$5:$AO$5000,41,0)</f>
        <v>0</v>
      </c>
      <c r="AF43" s="80">
        <f t="shared" si="18"/>
        <v>0</v>
      </c>
      <c r="AG43" s="20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64"/>
      <c r="H44" s="67">
        <f>VLOOKUP(A44,summary!$A$5:$AL$5006,34,0)</f>
        <v>0</v>
      </c>
      <c r="I44" s="67">
        <f t="shared" si="5"/>
        <v>0</v>
      </c>
      <c r="J44" s="68">
        <f t="shared" si="20"/>
        <v>0.5</v>
      </c>
      <c r="K44" s="76">
        <f t="shared" si="6"/>
        <v>0</v>
      </c>
      <c r="L44" s="76">
        <f t="shared" si="7"/>
        <v>0</v>
      </c>
      <c r="M44" s="76">
        <f t="shared" si="7"/>
        <v>0</v>
      </c>
      <c r="N44" s="76">
        <f t="shared" si="7"/>
        <v>0</v>
      </c>
      <c r="O44" s="76">
        <f t="shared" si="7"/>
        <v>0</v>
      </c>
      <c r="P44" s="76">
        <f t="shared" si="7"/>
        <v>0</v>
      </c>
      <c r="Q44" s="76">
        <f t="shared" si="7"/>
        <v>0</v>
      </c>
      <c r="R44" s="70">
        <f t="shared" si="8"/>
        <v>0</v>
      </c>
      <c r="S44" s="49">
        <v>0</v>
      </c>
      <c r="T44" s="61"/>
      <c r="U44" s="58">
        <f t="shared" si="19"/>
        <v>0</v>
      </c>
      <c r="V44" s="69">
        <f t="shared" si="9"/>
        <v>0</v>
      </c>
      <c r="W44" s="69">
        <f t="shared" si="10"/>
        <v>0</v>
      </c>
      <c r="X44" s="69">
        <f t="shared" si="11"/>
        <v>0</v>
      </c>
      <c r="Y44" s="69">
        <f t="shared" si="12"/>
        <v>0</v>
      </c>
      <c r="Z44" s="69">
        <f t="shared" si="13"/>
        <v>0</v>
      </c>
      <c r="AA44" s="69">
        <f t="shared" si="14"/>
        <v>0</v>
      </c>
      <c r="AB44" s="69">
        <f t="shared" si="15"/>
        <v>0</v>
      </c>
      <c r="AC44" s="58">
        <f t="shared" si="16"/>
        <v>0</v>
      </c>
      <c r="AD44" s="83">
        <f t="shared" si="17"/>
        <v>0</v>
      </c>
      <c r="AE44" s="39">
        <f>VLOOKUP(A44,summary!$A$5:$AO$5000,41,0)</f>
        <v>0</v>
      </c>
      <c r="AF44" s="80">
        <f t="shared" si="18"/>
        <v>0</v>
      </c>
      <c r="AG44" s="20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63">
        <f>G46*4</f>
        <v>44</v>
      </c>
      <c r="H45" s="67">
        <f>VLOOKUP(A45,summary!$A$5:$AL$5006,34,0)</f>
        <v>0</v>
      </c>
      <c r="I45" s="67">
        <f t="shared" si="5"/>
        <v>0</v>
      </c>
      <c r="J45" s="68">
        <v>0.2</v>
      </c>
      <c r="K45" s="76">
        <f t="shared" si="6"/>
        <v>6.16</v>
      </c>
      <c r="L45" s="76">
        <f t="shared" si="7"/>
        <v>0.17600000000000002</v>
      </c>
      <c r="M45" s="76">
        <f t="shared" si="7"/>
        <v>0.70400000000000007</v>
      </c>
      <c r="N45" s="76">
        <f t="shared" si="7"/>
        <v>8.8000000000000009E-2</v>
      </c>
      <c r="O45" s="76">
        <f t="shared" si="7"/>
        <v>0.35200000000000004</v>
      </c>
      <c r="P45" s="76">
        <f t="shared" si="7"/>
        <v>0.44000000000000006</v>
      </c>
      <c r="Q45" s="76">
        <f t="shared" si="7"/>
        <v>0.88000000000000012</v>
      </c>
      <c r="R45" s="70">
        <f t="shared" si="8"/>
        <v>52.8</v>
      </c>
      <c r="S45" s="49">
        <v>54</v>
      </c>
      <c r="T45" s="61"/>
      <c r="U45" s="58">
        <f t="shared" si="19"/>
        <v>1.2000000000000028</v>
      </c>
      <c r="V45" s="69">
        <f t="shared" si="9"/>
        <v>0</v>
      </c>
      <c r="W45" s="69">
        <f t="shared" si="10"/>
        <v>0</v>
      </c>
      <c r="X45" s="69">
        <f t="shared" si="11"/>
        <v>0</v>
      </c>
      <c r="Y45" s="69">
        <f t="shared" si="12"/>
        <v>0</v>
      </c>
      <c r="Z45" s="69">
        <f t="shared" si="13"/>
        <v>0</v>
      </c>
      <c r="AA45" s="69">
        <f t="shared" si="14"/>
        <v>0</v>
      </c>
      <c r="AB45" s="69">
        <f t="shared" si="15"/>
        <v>0</v>
      </c>
      <c r="AC45" s="58">
        <f t="shared" si="16"/>
        <v>0</v>
      </c>
      <c r="AD45" s="83">
        <f t="shared" si="17"/>
        <v>1.2000000000000028</v>
      </c>
      <c r="AE45" s="39">
        <f>VLOOKUP(A45,summary!$A$5:$AO$5000,41,0)</f>
        <v>-1</v>
      </c>
      <c r="AF45" s="80">
        <f t="shared" si="18"/>
        <v>-44</v>
      </c>
      <c r="AG45" s="20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63">
        <v>11</v>
      </c>
      <c r="H46" s="67">
        <f>VLOOKUP(A46,summary!$A$5:$AL$5006,34,0)</f>
        <v>0</v>
      </c>
      <c r="I46" s="67">
        <f t="shared" si="5"/>
        <v>0</v>
      </c>
      <c r="J46" s="68">
        <v>0.3</v>
      </c>
      <c r="K46" s="76">
        <f t="shared" si="6"/>
        <v>2.3099999999999996</v>
      </c>
      <c r="L46" s="76">
        <f t="shared" si="7"/>
        <v>6.6000000000000003E-2</v>
      </c>
      <c r="M46" s="76">
        <f t="shared" si="7"/>
        <v>0.26400000000000001</v>
      </c>
      <c r="N46" s="76">
        <f t="shared" si="7"/>
        <v>3.3000000000000002E-2</v>
      </c>
      <c r="O46" s="76">
        <f t="shared" si="7"/>
        <v>0.13200000000000001</v>
      </c>
      <c r="P46" s="76">
        <f t="shared" si="7"/>
        <v>0.16500000000000001</v>
      </c>
      <c r="Q46" s="76">
        <f t="shared" si="7"/>
        <v>0.33</v>
      </c>
      <c r="R46" s="70">
        <f t="shared" si="8"/>
        <v>14.3</v>
      </c>
      <c r="S46" s="49">
        <v>15</v>
      </c>
      <c r="T46" s="61"/>
      <c r="U46" s="58">
        <f t="shared" si="19"/>
        <v>0.69999999999999929</v>
      </c>
      <c r="V46" s="69">
        <f t="shared" si="9"/>
        <v>0</v>
      </c>
      <c r="W46" s="69">
        <f t="shared" si="10"/>
        <v>0</v>
      </c>
      <c r="X46" s="69">
        <f t="shared" si="11"/>
        <v>0</v>
      </c>
      <c r="Y46" s="69">
        <f t="shared" si="12"/>
        <v>0</v>
      </c>
      <c r="Z46" s="69">
        <f t="shared" si="13"/>
        <v>0</v>
      </c>
      <c r="AA46" s="69">
        <f t="shared" si="14"/>
        <v>0</v>
      </c>
      <c r="AB46" s="69">
        <f t="shared" si="15"/>
        <v>0</v>
      </c>
      <c r="AC46" s="58">
        <f t="shared" si="16"/>
        <v>0</v>
      </c>
      <c r="AD46" s="83">
        <f t="shared" si="17"/>
        <v>0.69999999999999929</v>
      </c>
      <c r="AE46" s="39">
        <f>VLOOKUP(A46,summary!$A$5:$AO$5000,41,0)</f>
        <v>0</v>
      </c>
      <c r="AF46" s="80">
        <f t="shared" si="18"/>
        <v>0</v>
      </c>
      <c r="AG46" s="20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63">
        <f>220/44</f>
        <v>5</v>
      </c>
      <c r="H47" s="67">
        <f>VLOOKUP(A47,summary!$A$5:$AL$5006,34,0)</f>
        <v>0</v>
      </c>
      <c r="I47" s="67">
        <f t="shared" si="5"/>
        <v>0</v>
      </c>
      <c r="J47" s="68">
        <v>0.2</v>
      </c>
      <c r="K47" s="76">
        <f t="shared" si="6"/>
        <v>0.7</v>
      </c>
      <c r="L47" s="76">
        <f t="shared" si="7"/>
        <v>0.02</v>
      </c>
      <c r="M47" s="76">
        <f t="shared" si="7"/>
        <v>0.08</v>
      </c>
      <c r="N47" s="76">
        <f t="shared" si="7"/>
        <v>0.01</v>
      </c>
      <c r="O47" s="76">
        <f t="shared" si="7"/>
        <v>0.04</v>
      </c>
      <c r="P47" s="76">
        <f t="shared" si="7"/>
        <v>0.05</v>
      </c>
      <c r="Q47" s="76">
        <f t="shared" si="7"/>
        <v>0.1</v>
      </c>
      <c r="R47" s="70">
        <f t="shared" si="8"/>
        <v>6</v>
      </c>
      <c r="S47" s="49">
        <v>6</v>
      </c>
      <c r="T47" s="61"/>
      <c r="U47" s="58">
        <f t="shared" si="19"/>
        <v>0</v>
      </c>
      <c r="V47" s="69">
        <f t="shared" si="9"/>
        <v>0</v>
      </c>
      <c r="W47" s="69">
        <f t="shared" si="10"/>
        <v>0</v>
      </c>
      <c r="X47" s="69">
        <f t="shared" si="11"/>
        <v>0</v>
      </c>
      <c r="Y47" s="69">
        <f t="shared" si="12"/>
        <v>0</v>
      </c>
      <c r="Z47" s="69">
        <f t="shared" si="13"/>
        <v>0</v>
      </c>
      <c r="AA47" s="69">
        <f t="shared" si="14"/>
        <v>0</v>
      </c>
      <c r="AB47" s="69">
        <f t="shared" si="15"/>
        <v>0</v>
      </c>
      <c r="AC47" s="58">
        <f t="shared" si="16"/>
        <v>0</v>
      </c>
      <c r="AD47" s="83">
        <f t="shared" si="17"/>
        <v>0</v>
      </c>
      <c r="AE47" s="39">
        <f>VLOOKUP(A47,summary!$A$5:$AO$5000,41,0)</f>
        <v>-94</v>
      </c>
      <c r="AF47" s="80">
        <f t="shared" si="18"/>
        <v>-470</v>
      </c>
      <c r="AG47" s="20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63">
        <v>4</v>
      </c>
      <c r="H48" s="67">
        <f>VLOOKUP(A48,summary!$A$5:$AL$5006,34,0)</f>
        <v>0</v>
      </c>
      <c r="I48" s="67">
        <f t="shared" si="5"/>
        <v>0</v>
      </c>
      <c r="J48" s="68">
        <v>0.2</v>
      </c>
      <c r="K48" s="76">
        <f t="shared" si="6"/>
        <v>0.55999999999999994</v>
      </c>
      <c r="L48" s="76">
        <f t="shared" si="7"/>
        <v>1.6E-2</v>
      </c>
      <c r="M48" s="76">
        <f t="shared" si="7"/>
        <v>6.4000000000000001E-2</v>
      </c>
      <c r="N48" s="76">
        <f t="shared" si="7"/>
        <v>8.0000000000000002E-3</v>
      </c>
      <c r="O48" s="76">
        <f t="shared" si="7"/>
        <v>3.2000000000000001E-2</v>
      </c>
      <c r="P48" s="76">
        <f t="shared" si="7"/>
        <v>4.0000000000000008E-2</v>
      </c>
      <c r="Q48" s="76">
        <f t="shared" si="7"/>
        <v>8.0000000000000016E-2</v>
      </c>
      <c r="R48" s="70">
        <f t="shared" si="8"/>
        <v>4.8</v>
      </c>
      <c r="S48" s="49">
        <v>6</v>
      </c>
      <c r="T48" s="61"/>
      <c r="U48" s="58">
        <f t="shared" ref="U48:U70" si="23">S48-R48</f>
        <v>1.2000000000000002</v>
      </c>
      <c r="V48" s="69">
        <f t="shared" si="9"/>
        <v>0</v>
      </c>
      <c r="W48" s="69">
        <f t="shared" si="10"/>
        <v>0</v>
      </c>
      <c r="X48" s="69">
        <f t="shared" si="11"/>
        <v>0</v>
      </c>
      <c r="Y48" s="69">
        <f t="shared" si="12"/>
        <v>0</v>
      </c>
      <c r="Z48" s="69">
        <f t="shared" si="13"/>
        <v>0</v>
      </c>
      <c r="AA48" s="69">
        <f t="shared" si="14"/>
        <v>0</v>
      </c>
      <c r="AB48" s="69">
        <f t="shared" si="15"/>
        <v>0</v>
      </c>
      <c r="AC48" s="58">
        <f t="shared" si="16"/>
        <v>0</v>
      </c>
      <c r="AD48" s="83">
        <f t="shared" si="17"/>
        <v>1.2000000000000002</v>
      </c>
      <c r="AE48" s="39">
        <f>VLOOKUP(A48,summary!$A$5:$AO$5000,41,0)</f>
        <v>-7</v>
      </c>
      <c r="AF48" s="80">
        <f t="shared" si="18"/>
        <v>-28</v>
      </c>
      <c r="AG48" s="20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63">
        <v>6</v>
      </c>
      <c r="H49" s="67">
        <f>VLOOKUP(A49,summary!$A$5:$AL$5006,34,0)</f>
        <v>0</v>
      </c>
      <c r="I49" s="67">
        <f t="shared" si="5"/>
        <v>0</v>
      </c>
      <c r="J49" s="68">
        <v>0.2</v>
      </c>
      <c r="K49" s="76">
        <f t="shared" si="6"/>
        <v>0.84000000000000008</v>
      </c>
      <c r="L49" s="76">
        <f t="shared" si="7"/>
        <v>2.4000000000000004E-2</v>
      </c>
      <c r="M49" s="76">
        <f t="shared" si="7"/>
        <v>9.6000000000000016E-2</v>
      </c>
      <c r="N49" s="76">
        <f t="shared" si="7"/>
        <v>1.2000000000000002E-2</v>
      </c>
      <c r="O49" s="76">
        <f t="shared" si="7"/>
        <v>4.8000000000000008E-2</v>
      </c>
      <c r="P49" s="76">
        <f t="shared" si="7"/>
        <v>6.0000000000000012E-2</v>
      </c>
      <c r="Q49" s="76">
        <f t="shared" si="7"/>
        <v>0.12000000000000002</v>
      </c>
      <c r="R49" s="70">
        <f t="shared" si="8"/>
        <v>7.2</v>
      </c>
      <c r="S49" s="49">
        <v>8</v>
      </c>
      <c r="T49" s="61"/>
      <c r="U49" s="58">
        <f t="shared" si="23"/>
        <v>0.79999999999999982</v>
      </c>
      <c r="V49" s="69">
        <f t="shared" si="9"/>
        <v>0</v>
      </c>
      <c r="W49" s="69">
        <f t="shared" si="10"/>
        <v>0</v>
      </c>
      <c r="X49" s="69">
        <f t="shared" si="11"/>
        <v>0</v>
      </c>
      <c r="Y49" s="69">
        <f t="shared" si="12"/>
        <v>0</v>
      </c>
      <c r="Z49" s="69">
        <f t="shared" si="13"/>
        <v>0</v>
      </c>
      <c r="AA49" s="69">
        <f t="shared" si="14"/>
        <v>0</v>
      </c>
      <c r="AB49" s="69">
        <f t="shared" si="15"/>
        <v>0</v>
      </c>
      <c r="AC49" s="58">
        <f t="shared" si="16"/>
        <v>0</v>
      </c>
      <c r="AD49" s="83">
        <f t="shared" si="17"/>
        <v>0.79999999999999982</v>
      </c>
      <c r="AE49" s="39">
        <f>VLOOKUP(A49,summary!$A$5:$AO$5000,41,0)</f>
        <v>-12</v>
      </c>
      <c r="AF49" s="80">
        <f t="shared" si="18"/>
        <v>-72</v>
      </c>
      <c r="AG49" s="20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63">
        <v>5</v>
      </c>
      <c r="H50" s="67">
        <f>VLOOKUP(A50,summary!$A$5:$AL$5006,34,0)</f>
        <v>0</v>
      </c>
      <c r="I50" s="67">
        <f t="shared" si="5"/>
        <v>0</v>
      </c>
      <c r="J50" s="68">
        <v>0.2</v>
      </c>
      <c r="K50" s="76">
        <f t="shared" si="6"/>
        <v>0.7</v>
      </c>
      <c r="L50" s="76">
        <f t="shared" si="7"/>
        <v>0.02</v>
      </c>
      <c r="M50" s="76">
        <f t="shared" si="7"/>
        <v>0.08</v>
      </c>
      <c r="N50" s="76">
        <f t="shared" si="7"/>
        <v>0.01</v>
      </c>
      <c r="O50" s="76">
        <f t="shared" si="7"/>
        <v>0.04</v>
      </c>
      <c r="P50" s="76">
        <f t="shared" si="7"/>
        <v>0.05</v>
      </c>
      <c r="Q50" s="76">
        <f t="shared" si="7"/>
        <v>0.1</v>
      </c>
      <c r="R50" s="70">
        <f t="shared" si="8"/>
        <v>6</v>
      </c>
      <c r="S50" s="49">
        <v>7</v>
      </c>
      <c r="T50" s="61"/>
      <c r="U50" s="58">
        <f t="shared" si="23"/>
        <v>1</v>
      </c>
      <c r="V50" s="69">
        <f t="shared" si="9"/>
        <v>0</v>
      </c>
      <c r="W50" s="69">
        <f t="shared" si="10"/>
        <v>0</v>
      </c>
      <c r="X50" s="69">
        <f t="shared" si="11"/>
        <v>0</v>
      </c>
      <c r="Y50" s="69">
        <f t="shared" si="12"/>
        <v>0</v>
      </c>
      <c r="Z50" s="69">
        <f t="shared" si="13"/>
        <v>0</v>
      </c>
      <c r="AA50" s="69">
        <f t="shared" si="14"/>
        <v>0</v>
      </c>
      <c r="AB50" s="69">
        <f t="shared" si="15"/>
        <v>0</v>
      </c>
      <c r="AC50" s="58">
        <f t="shared" si="16"/>
        <v>0</v>
      </c>
      <c r="AD50" s="83">
        <f t="shared" si="17"/>
        <v>1</v>
      </c>
      <c r="AE50" s="39">
        <f>VLOOKUP(A50,summary!$A$5:$AO$5000,41,0)</f>
        <v>0</v>
      </c>
      <c r="AF50" s="80">
        <f t="shared" si="18"/>
        <v>0</v>
      </c>
      <c r="AG50" s="20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63">
        <v>17</v>
      </c>
      <c r="H51" s="67">
        <v>0</v>
      </c>
      <c r="I51" s="67">
        <f t="shared" si="5"/>
        <v>0</v>
      </c>
      <c r="J51" s="68">
        <v>0.3</v>
      </c>
      <c r="K51" s="76">
        <f t="shared" si="6"/>
        <v>3.5699999999999994</v>
      </c>
      <c r="L51" s="76">
        <f t="shared" si="7"/>
        <v>0.10199999999999999</v>
      </c>
      <c r="M51" s="76">
        <f t="shared" si="7"/>
        <v>0.40799999999999997</v>
      </c>
      <c r="N51" s="76">
        <f t="shared" si="7"/>
        <v>5.0999999999999997E-2</v>
      </c>
      <c r="O51" s="76">
        <f t="shared" si="7"/>
        <v>0.20399999999999999</v>
      </c>
      <c r="P51" s="76">
        <f t="shared" si="7"/>
        <v>0.255</v>
      </c>
      <c r="Q51" s="76">
        <f t="shared" si="7"/>
        <v>0.51</v>
      </c>
      <c r="R51" s="70">
        <f t="shared" si="8"/>
        <v>22.099999999999998</v>
      </c>
      <c r="S51" s="49">
        <v>23</v>
      </c>
      <c r="T51" s="61"/>
      <c r="U51" s="58">
        <f t="shared" si="23"/>
        <v>0.90000000000000213</v>
      </c>
      <c r="V51" s="69">
        <f t="shared" si="9"/>
        <v>0</v>
      </c>
      <c r="W51" s="69">
        <f t="shared" si="10"/>
        <v>0</v>
      </c>
      <c r="X51" s="69">
        <f t="shared" si="11"/>
        <v>0</v>
      </c>
      <c r="Y51" s="69">
        <f t="shared" si="12"/>
        <v>0</v>
      </c>
      <c r="Z51" s="69">
        <f t="shared" si="13"/>
        <v>0</v>
      </c>
      <c r="AA51" s="69">
        <f t="shared" si="14"/>
        <v>0</v>
      </c>
      <c r="AB51" s="69">
        <f t="shared" si="15"/>
        <v>0</v>
      </c>
      <c r="AC51" s="58">
        <f t="shared" si="16"/>
        <v>0</v>
      </c>
      <c r="AD51" s="83">
        <f t="shared" si="17"/>
        <v>0.90000000000000213</v>
      </c>
      <c r="AE51" s="39">
        <f>VLOOKUP(A51,summary!$A$5:$AO$5000,41,0)</f>
        <v>0</v>
      </c>
      <c r="AF51" s="80">
        <f t="shared" si="18"/>
        <v>0</v>
      </c>
      <c r="AG51" s="20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63">
        <f>G51/3</f>
        <v>5.666666666666667</v>
      </c>
      <c r="H52" s="67">
        <v>0</v>
      </c>
      <c r="I52" s="67">
        <f t="shared" ref="I52" si="24">G52*H52</f>
        <v>0</v>
      </c>
      <c r="J52" s="68">
        <v>0.3</v>
      </c>
      <c r="K52" s="76">
        <f t="shared" si="6"/>
        <v>1.19</v>
      </c>
      <c r="L52" s="76">
        <f t="shared" ref="L52:Q52" si="25">$G52*$J52*L$3</f>
        <v>3.4000000000000002E-2</v>
      </c>
      <c r="M52" s="76">
        <f t="shared" si="25"/>
        <v>0.13600000000000001</v>
      </c>
      <c r="N52" s="76">
        <f t="shared" si="25"/>
        <v>1.7000000000000001E-2</v>
      </c>
      <c r="O52" s="76">
        <f t="shared" si="25"/>
        <v>6.8000000000000005E-2</v>
      </c>
      <c r="P52" s="76">
        <f t="shared" si="25"/>
        <v>8.5000000000000006E-2</v>
      </c>
      <c r="Q52" s="76">
        <f t="shared" si="25"/>
        <v>0.17</v>
      </c>
      <c r="R52" s="70">
        <f t="shared" ref="R52" si="26">SUM(K52:Q52)+G52</f>
        <v>7.3666666666666671</v>
      </c>
      <c r="S52" s="49">
        <v>7</v>
      </c>
      <c r="T52" s="61"/>
      <c r="U52" s="58">
        <f t="shared" ref="U52" si="27">S52-R52</f>
        <v>-0.36666666666666714</v>
      </c>
      <c r="V52" s="69">
        <f t="shared" ref="V52" si="28">$H52*K52</f>
        <v>0</v>
      </c>
      <c r="W52" s="69">
        <f t="shared" ref="W52" si="29">$H52*L52</f>
        <v>0</v>
      </c>
      <c r="X52" s="69">
        <f t="shared" ref="X52" si="30">$H52*M52</f>
        <v>0</v>
      </c>
      <c r="Y52" s="69">
        <f t="shared" ref="Y52" si="31">$H52*N52</f>
        <v>0</v>
      </c>
      <c r="Z52" s="69">
        <f t="shared" ref="Z52" si="32">$H52*O52</f>
        <v>0</v>
      </c>
      <c r="AA52" s="69">
        <f t="shared" ref="AA52" si="33">$H52*P52</f>
        <v>0</v>
      </c>
      <c r="AB52" s="69">
        <f t="shared" ref="AB52" si="34">$H52*Q52</f>
        <v>0</v>
      </c>
      <c r="AC52" s="58">
        <f t="shared" ref="AC52" si="35">U52*H52</f>
        <v>0</v>
      </c>
      <c r="AD52" s="83">
        <f t="shared" ref="AD52" si="36">SUM(T52:AB52)</f>
        <v>-0.36666666666666714</v>
      </c>
      <c r="AE52" s="39">
        <f>VLOOKUP(A52,summary!$A$5:$AO$5000,41,0)</f>
        <v>0</v>
      </c>
      <c r="AF52" s="80">
        <f t="shared" ref="AF52" si="37">AE52*G52</f>
        <v>0</v>
      </c>
      <c r="AG52" s="20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63">
        <v>17</v>
      </c>
      <c r="H53" s="67">
        <v>0</v>
      </c>
      <c r="I53" s="67">
        <f t="shared" si="5"/>
        <v>0</v>
      </c>
      <c r="J53" s="68">
        <v>0.3</v>
      </c>
      <c r="K53" s="76">
        <f t="shared" si="6"/>
        <v>3.5699999999999994</v>
      </c>
      <c r="L53" s="76">
        <f t="shared" si="7"/>
        <v>0.10199999999999999</v>
      </c>
      <c r="M53" s="76">
        <f t="shared" si="7"/>
        <v>0.40799999999999997</v>
      </c>
      <c r="N53" s="76">
        <f t="shared" si="7"/>
        <v>5.0999999999999997E-2</v>
      </c>
      <c r="O53" s="76">
        <f t="shared" si="7"/>
        <v>0.20399999999999999</v>
      </c>
      <c r="P53" s="76">
        <f t="shared" si="7"/>
        <v>0.255</v>
      </c>
      <c r="Q53" s="76">
        <f t="shared" si="7"/>
        <v>0.51</v>
      </c>
      <c r="R53" s="70">
        <f t="shared" si="8"/>
        <v>22.099999999999998</v>
      </c>
      <c r="S53" s="49">
        <v>23</v>
      </c>
      <c r="T53" s="61"/>
      <c r="U53" s="58">
        <f t="shared" si="23"/>
        <v>0.90000000000000213</v>
      </c>
      <c r="V53" s="69">
        <f t="shared" si="9"/>
        <v>0</v>
      </c>
      <c r="W53" s="69">
        <f t="shared" si="10"/>
        <v>0</v>
      </c>
      <c r="X53" s="69">
        <f t="shared" si="11"/>
        <v>0</v>
      </c>
      <c r="Y53" s="69">
        <f t="shared" si="12"/>
        <v>0</v>
      </c>
      <c r="Z53" s="69">
        <f t="shared" si="13"/>
        <v>0</v>
      </c>
      <c r="AA53" s="69">
        <f t="shared" si="14"/>
        <v>0</v>
      </c>
      <c r="AB53" s="69">
        <f t="shared" si="15"/>
        <v>0</v>
      </c>
      <c r="AC53" s="58">
        <f t="shared" si="16"/>
        <v>0</v>
      </c>
      <c r="AD53" s="83">
        <f t="shared" si="17"/>
        <v>0.90000000000000213</v>
      </c>
      <c r="AE53" s="39">
        <f>VLOOKUP(A53,summary!$A$5:$AO$5000,41,0)</f>
        <v>0</v>
      </c>
      <c r="AF53" s="80">
        <f t="shared" si="18"/>
        <v>0</v>
      </c>
      <c r="AG53" s="20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63">
        <v>17</v>
      </c>
      <c r="H54" s="67">
        <v>0</v>
      </c>
      <c r="I54" s="67">
        <f t="shared" si="5"/>
        <v>0</v>
      </c>
      <c r="J54" s="68">
        <v>0.3</v>
      </c>
      <c r="K54" s="76">
        <f t="shared" si="6"/>
        <v>3.5699999999999994</v>
      </c>
      <c r="L54" s="76">
        <f t="shared" si="7"/>
        <v>0.10199999999999999</v>
      </c>
      <c r="M54" s="76">
        <f t="shared" si="7"/>
        <v>0.40799999999999997</v>
      </c>
      <c r="N54" s="76">
        <f t="shared" si="7"/>
        <v>5.0999999999999997E-2</v>
      </c>
      <c r="O54" s="76">
        <f t="shared" si="7"/>
        <v>0.20399999999999999</v>
      </c>
      <c r="P54" s="76">
        <f t="shared" si="7"/>
        <v>0.255</v>
      </c>
      <c r="Q54" s="76">
        <f t="shared" si="7"/>
        <v>0.51</v>
      </c>
      <c r="R54" s="70">
        <f t="shared" si="8"/>
        <v>22.099999999999998</v>
      </c>
      <c r="S54" s="49">
        <v>23</v>
      </c>
      <c r="T54" s="61"/>
      <c r="U54" s="58">
        <f t="shared" si="23"/>
        <v>0.90000000000000213</v>
      </c>
      <c r="V54" s="69">
        <f t="shared" si="9"/>
        <v>0</v>
      </c>
      <c r="W54" s="69">
        <f t="shared" si="10"/>
        <v>0</v>
      </c>
      <c r="X54" s="69">
        <f t="shared" si="11"/>
        <v>0</v>
      </c>
      <c r="Y54" s="69">
        <f t="shared" si="12"/>
        <v>0</v>
      </c>
      <c r="Z54" s="69">
        <f t="shared" si="13"/>
        <v>0</v>
      </c>
      <c r="AA54" s="69">
        <f t="shared" si="14"/>
        <v>0</v>
      </c>
      <c r="AB54" s="69">
        <f t="shared" si="15"/>
        <v>0</v>
      </c>
      <c r="AC54" s="58">
        <f t="shared" si="16"/>
        <v>0</v>
      </c>
      <c r="AD54" s="83">
        <f t="shared" si="17"/>
        <v>0.90000000000000213</v>
      </c>
      <c r="AE54" s="39">
        <f>VLOOKUP(A54,summary!$A$5:$AO$5000,41,0)</f>
        <v>0</v>
      </c>
      <c r="AF54" s="80">
        <f t="shared" si="18"/>
        <v>0</v>
      </c>
      <c r="AG54" s="20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63"/>
      <c r="H55" s="67">
        <f>VLOOKUP(A55,summary!$A$5:$AL$5006,34,0)</f>
        <v>0</v>
      </c>
      <c r="I55" s="67">
        <f t="shared" si="5"/>
        <v>0</v>
      </c>
      <c r="J55" s="68">
        <f t="shared" si="20"/>
        <v>0.3</v>
      </c>
      <c r="K55" s="76">
        <f t="shared" si="6"/>
        <v>0</v>
      </c>
      <c r="L55" s="76">
        <f t="shared" si="7"/>
        <v>0</v>
      </c>
      <c r="M55" s="76">
        <f t="shared" si="7"/>
        <v>0</v>
      </c>
      <c r="N55" s="76">
        <f t="shared" si="7"/>
        <v>0</v>
      </c>
      <c r="O55" s="76">
        <f t="shared" si="7"/>
        <v>0</v>
      </c>
      <c r="P55" s="76">
        <f t="shared" si="7"/>
        <v>0</v>
      </c>
      <c r="Q55" s="76">
        <f t="shared" si="7"/>
        <v>0</v>
      </c>
      <c r="R55" s="70">
        <f t="shared" si="8"/>
        <v>0</v>
      </c>
      <c r="S55" s="49">
        <v>0</v>
      </c>
      <c r="T55" s="61"/>
      <c r="U55" s="58">
        <f t="shared" si="23"/>
        <v>0</v>
      </c>
      <c r="V55" s="69">
        <f t="shared" si="9"/>
        <v>0</v>
      </c>
      <c r="W55" s="69">
        <f t="shared" si="10"/>
        <v>0</v>
      </c>
      <c r="X55" s="69">
        <f t="shared" si="11"/>
        <v>0</v>
      </c>
      <c r="Y55" s="69">
        <f t="shared" si="12"/>
        <v>0</v>
      </c>
      <c r="Z55" s="69">
        <f t="shared" si="13"/>
        <v>0</v>
      </c>
      <c r="AA55" s="69">
        <f t="shared" si="14"/>
        <v>0</v>
      </c>
      <c r="AB55" s="69">
        <f t="shared" si="15"/>
        <v>0</v>
      </c>
      <c r="AC55" s="58">
        <f t="shared" si="16"/>
        <v>0</v>
      </c>
      <c r="AD55" s="83">
        <f t="shared" si="17"/>
        <v>0</v>
      </c>
      <c r="AE55" s="39">
        <f>VLOOKUP(A55,summary!$A$5:$AO$5000,41,0)</f>
        <v>0</v>
      </c>
      <c r="AF55" s="80">
        <f t="shared" si="18"/>
        <v>0</v>
      </c>
      <c r="AG55" s="20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63">
        <v>3.5</v>
      </c>
      <c r="H56" s="67">
        <f>VLOOKUP(A56,summary!$A$5:$AL$5006,34,0)</f>
        <v>0</v>
      </c>
      <c r="I56" s="67">
        <f t="shared" si="5"/>
        <v>0</v>
      </c>
      <c r="J56" s="68">
        <v>0.5</v>
      </c>
      <c r="K56" s="76">
        <f t="shared" si="6"/>
        <v>1.2249999999999999</v>
      </c>
      <c r="L56" s="76">
        <f t="shared" si="7"/>
        <v>3.5000000000000003E-2</v>
      </c>
      <c r="M56" s="76">
        <f t="shared" si="7"/>
        <v>0.14000000000000001</v>
      </c>
      <c r="N56" s="76">
        <f t="shared" si="7"/>
        <v>1.7500000000000002E-2</v>
      </c>
      <c r="O56" s="76">
        <f t="shared" si="7"/>
        <v>7.0000000000000007E-2</v>
      </c>
      <c r="P56" s="76">
        <f t="shared" si="7"/>
        <v>8.7500000000000008E-2</v>
      </c>
      <c r="Q56" s="76">
        <f t="shared" si="7"/>
        <v>0.17500000000000002</v>
      </c>
      <c r="R56" s="70">
        <f t="shared" si="8"/>
        <v>5.25</v>
      </c>
      <c r="S56" s="49">
        <v>6</v>
      </c>
      <c r="T56" s="61"/>
      <c r="U56" s="58">
        <f t="shared" si="23"/>
        <v>0.75</v>
      </c>
      <c r="V56" s="69">
        <f t="shared" si="9"/>
        <v>0</v>
      </c>
      <c r="W56" s="69">
        <f t="shared" si="10"/>
        <v>0</v>
      </c>
      <c r="X56" s="69">
        <f t="shared" si="11"/>
        <v>0</v>
      </c>
      <c r="Y56" s="69">
        <f t="shared" si="12"/>
        <v>0</v>
      </c>
      <c r="Z56" s="69">
        <f t="shared" si="13"/>
        <v>0</v>
      </c>
      <c r="AA56" s="69">
        <f t="shared" si="14"/>
        <v>0</v>
      </c>
      <c r="AB56" s="69">
        <f t="shared" si="15"/>
        <v>0</v>
      </c>
      <c r="AC56" s="58">
        <f t="shared" si="16"/>
        <v>0</v>
      </c>
      <c r="AD56" s="83">
        <f t="shared" si="17"/>
        <v>0.75</v>
      </c>
      <c r="AE56" s="39">
        <f>VLOOKUP(A56,summary!$A$5:$AO$5000,41,0)</f>
        <v>0</v>
      </c>
      <c r="AF56" s="80">
        <f t="shared" si="18"/>
        <v>0</v>
      </c>
      <c r="AG56" s="20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63">
        <v>5.4</v>
      </c>
      <c r="H57" s="67">
        <f>VLOOKUP(A57,summary!$A$5:$AL$5006,34,0)</f>
        <v>0</v>
      </c>
      <c r="I57" s="67">
        <f t="shared" si="5"/>
        <v>0</v>
      </c>
      <c r="J57" s="68">
        <v>0.4</v>
      </c>
      <c r="K57" s="76">
        <f t="shared" si="6"/>
        <v>1.512</v>
      </c>
      <c r="L57" s="76">
        <f t="shared" si="7"/>
        <v>4.3200000000000002E-2</v>
      </c>
      <c r="M57" s="76">
        <f t="shared" si="7"/>
        <v>0.17280000000000001</v>
      </c>
      <c r="N57" s="76">
        <f t="shared" si="7"/>
        <v>2.1600000000000001E-2</v>
      </c>
      <c r="O57" s="76">
        <f t="shared" si="7"/>
        <v>8.6400000000000005E-2</v>
      </c>
      <c r="P57" s="76">
        <f t="shared" si="7"/>
        <v>0.10800000000000001</v>
      </c>
      <c r="Q57" s="76">
        <f t="shared" si="7"/>
        <v>0.21600000000000003</v>
      </c>
      <c r="R57" s="70">
        <f t="shared" si="8"/>
        <v>7.5600000000000005</v>
      </c>
      <c r="S57" s="49">
        <v>8</v>
      </c>
      <c r="T57" s="61"/>
      <c r="U57" s="58">
        <f t="shared" si="23"/>
        <v>0.4399999999999995</v>
      </c>
      <c r="V57" s="69">
        <f t="shared" si="9"/>
        <v>0</v>
      </c>
      <c r="W57" s="69">
        <f t="shared" si="10"/>
        <v>0</v>
      </c>
      <c r="X57" s="69">
        <f t="shared" si="11"/>
        <v>0</v>
      </c>
      <c r="Y57" s="69">
        <f t="shared" si="12"/>
        <v>0</v>
      </c>
      <c r="Z57" s="69">
        <f t="shared" si="13"/>
        <v>0</v>
      </c>
      <c r="AA57" s="69">
        <f t="shared" si="14"/>
        <v>0</v>
      </c>
      <c r="AB57" s="69">
        <f t="shared" si="15"/>
        <v>0</v>
      </c>
      <c r="AC57" s="58">
        <f t="shared" si="16"/>
        <v>0</v>
      </c>
      <c r="AD57" s="83">
        <f t="shared" si="17"/>
        <v>0.4399999999999995</v>
      </c>
      <c r="AE57" s="39">
        <f>VLOOKUP(A57,summary!$A$5:$AO$5000,41,0)</f>
        <v>0</v>
      </c>
      <c r="AF57" s="80">
        <f t="shared" si="18"/>
        <v>0</v>
      </c>
      <c r="AG57" s="20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63">
        <v>5.4</v>
      </c>
      <c r="H58" s="67">
        <f>VLOOKUP(A58,summary!$A$5:$AL$5006,34,0)</f>
        <v>0</v>
      </c>
      <c r="I58" s="67">
        <f t="shared" si="5"/>
        <v>0</v>
      </c>
      <c r="J58" s="68">
        <v>0.4</v>
      </c>
      <c r="K58" s="76">
        <f t="shared" si="6"/>
        <v>1.512</v>
      </c>
      <c r="L58" s="76">
        <f t="shared" si="7"/>
        <v>4.3200000000000002E-2</v>
      </c>
      <c r="M58" s="76">
        <f t="shared" si="7"/>
        <v>0.17280000000000001</v>
      </c>
      <c r="N58" s="76">
        <f t="shared" si="7"/>
        <v>2.1600000000000001E-2</v>
      </c>
      <c r="O58" s="76">
        <f t="shared" si="7"/>
        <v>8.6400000000000005E-2</v>
      </c>
      <c r="P58" s="76">
        <f t="shared" si="7"/>
        <v>0.10800000000000001</v>
      </c>
      <c r="Q58" s="76">
        <f t="shared" si="7"/>
        <v>0.21600000000000003</v>
      </c>
      <c r="R58" s="70">
        <f t="shared" si="8"/>
        <v>7.5600000000000005</v>
      </c>
      <c r="S58" s="49">
        <v>8</v>
      </c>
      <c r="T58" s="61"/>
      <c r="U58" s="58">
        <f t="shared" si="23"/>
        <v>0.4399999999999995</v>
      </c>
      <c r="V58" s="69">
        <f t="shared" si="9"/>
        <v>0</v>
      </c>
      <c r="W58" s="69">
        <f t="shared" si="10"/>
        <v>0</v>
      </c>
      <c r="X58" s="69">
        <f t="shared" si="11"/>
        <v>0</v>
      </c>
      <c r="Y58" s="69">
        <f t="shared" si="12"/>
        <v>0</v>
      </c>
      <c r="Z58" s="69">
        <f t="shared" si="13"/>
        <v>0</v>
      </c>
      <c r="AA58" s="69">
        <f t="shared" si="14"/>
        <v>0</v>
      </c>
      <c r="AB58" s="69">
        <f t="shared" si="15"/>
        <v>0</v>
      </c>
      <c r="AC58" s="58">
        <f t="shared" si="16"/>
        <v>0</v>
      </c>
      <c r="AD58" s="83">
        <f t="shared" si="17"/>
        <v>0.4399999999999995</v>
      </c>
      <c r="AE58" s="39">
        <f>VLOOKUP(A58,summary!$A$5:$AO$5000,41,0)</f>
        <v>0</v>
      </c>
      <c r="AF58" s="80">
        <f t="shared" si="18"/>
        <v>0</v>
      </c>
      <c r="AG58" s="20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63">
        <v>8.1</v>
      </c>
      <c r="H59" s="67">
        <f>VLOOKUP(A59,summary!$A$5:$AL$5006,34,0)</f>
        <v>0</v>
      </c>
      <c r="I59" s="67">
        <f t="shared" si="5"/>
        <v>0</v>
      </c>
      <c r="J59" s="68">
        <v>0.3</v>
      </c>
      <c r="K59" s="76">
        <f t="shared" si="6"/>
        <v>1.7009999999999996</v>
      </c>
      <c r="L59" s="76">
        <f t="shared" si="7"/>
        <v>4.8599999999999997E-2</v>
      </c>
      <c r="M59" s="76">
        <f t="shared" si="7"/>
        <v>0.19439999999999999</v>
      </c>
      <c r="N59" s="76">
        <f t="shared" si="7"/>
        <v>2.4299999999999999E-2</v>
      </c>
      <c r="O59" s="76">
        <f t="shared" si="7"/>
        <v>9.7199999999999995E-2</v>
      </c>
      <c r="P59" s="76">
        <f t="shared" si="7"/>
        <v>0.1215</v>
      </c>
      <c r="Q59" s="76">
        <f t="shared" si="7"/>
        <v>0.24299999999999999</v>
      </c>
      <c r="R59" s="70">
        <f t="shared" si="8"/>
        <v>10.53</v>
      </c>
      <c r="S59" s="49">
        <v>11</v>
      </c>
      <c r="T59" s="61"/>
      <c r="U59" s="58">
        <f t="shared" si="23"/>
        <v>0.47000000000000064</v>
      </c>
      <c r="V59" s="69">
        <f t="shared" si="9"/>
        <v>0</v>
      </c>
      <c r="W59" s="69">
        <f t="shared" si="10"/>
        <v>0</v>
      </c>
      <c r="X59" s="69">
        <f t="shared" si="11"/>
        <v>0</v>
      </c>
      <c r="Y59" s="69">
        <f t="shared" si="12"/>
        <v>0</v>
      </c>
      <c r="Z59" s="69">
        <f t="shared" si="13"/>
        <v>0</v>
      </c>
      <c r="AA59" s="69">
        <f t="shared" si="14"/>
        <v>0</v>
      </c>
      <c r="AB59" s="69">
        <f t="shared" si="15"/>
        <v>0</v>
      </c>
      <c r="AC59" s="58">
        <f t="shared" si="16"/>
        <v>0</v>
      </c>
      <c r="AD59" s="83">
        <f t="shared" si="17"/>
        <v>0.47000000000000064</v>
      </c>
      <c r="AE59" s="39">
        <f>VLOOKUP(A59,summary!$A$5:$AO$5000,41,0)</f>
        <v>0</v>
      </c>
      <c r="AF59" s="80">
        <f t="shared" si="18"/>
        <v>0</v>
      </c>
      <c r="AG59" s="20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</row>
    <row r="60" spans="1:51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63">
        <v>8.1</v>
      </c>
      <c r="H60" s="67">
        <f>VLOOKUP(A60,summary!$A$5:$AL$5006,34,0)</f>
        <v>0</v>
      </c>
      <c r="I60" s="67">
        <f t="shared" si="5"/>
        <v>0</v>
      </c>
      <c r="J60" s="68">
        <v>0.3</v>
      </c>
      <c r="K60" s="76">
        <f t="shared" si="6"/>
        <v>1.7009999999999996</v>
      </c>
      <c r="L60" s="76">
        <f t="shared" si="7"/>
        <v>4.8599999999999997E-2</v>
      </c>
      <c r="M60" s="76">
        <f t="shared" si="7"/>
        <v>0.19439999999999999</v>
      </c>
      <c r="N60" s="76">
        <f t="shared" si="7"/>
        <v>2.4299999999999999E-2</v>
      </c>
      <c r="O60" s="76">
        <f t="shared" si="7"/>
        <v>9.7199999999999995E-2</v>
      </c>
      <c r="P60" s="76">
        <f t="shared" si="7"/>
        <v>0.1215</v>
      </c>
      <c r="Q60" s="76">
        <f t="shared" si="7"/>
        <v>0.24299999999999999</v>
      </c>
      <c r="R60" s="70">
        <f t="shared" si="8"/>
        <v>10.53</v>
      </c>
      <c r="S60" s="49">
        <v>11</v>
      </c>
      <c r="T60" s="61"/>
      <c r="U60" s="58">
        <f t="shared" si="23"/>
        <v>0.47000000000000064</v>
      </c>
      <c r="V60" s="69">
        <f t="shared" si="9"/>
        <v>0</v>
      </c>
      <c r="W60" s="69">
        <f t="shared" si="10"/>
        <v>0</v>
      </c>
      <c r="X60" s="69">
        <f t="shared" si="11"/>
        <v>0</v>
      </c>
      <c r="Y60" s="69">
        <f t="shared" si="12"/>
        <v>0</v>
      </c>
      <c r="Z60" s="69">
        <f t="shared" si="13"/>
        <v>0</v>
      </c>
      <c r="AA60" s="69">
        <f t="shared" si="14"/>
        <v>0</v>
      </c>
      <c r="AB60" s="69">
        <f t="shared" si="15"/>
        <v>0</v>
      </c>
      <c r="AC60" s="58">
        <f t="shared" si="16"/>
        <v>0</v>
      </c>
      <c r="AD60" s="83">
        <f t="shared" si="17"/>
        <v>0.47000000000000064</v>
      </c>
      <c r="AE60" s="39">
        <f>VLOOKUP(A60,summary!$A$5:$AO$5000,41,0)</f>
        <v>0</v>
      </c>
      <c r="AF60" s="80">
        <f t="shared" si="18"/>
        <v>0</v>
      </c>
      <c r="AG60" s="20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63">
        <v>8.1</v>
      </c>
      <c r="H61" s="67">
        <f>VLOOKUP(A61,summary!$A$5:$AL$5006,34,0)</f>
        <v>0</v>
      </c>
      <c r="I61" s="67">
        <f t="shared" si="5"/>
        <v>0</v>
      </c>
      <c r="J61" s="68">
        <v>0.3</v>
      </c>
      <c r="K61" s="76">
        <f t="shared" si="6"/>
        <v>1.7009999999999996</v>
      </c>
      <c r="L61" s="76">
        <f t="shared" si="7"/>
        <v>4.8599999999999997E-2</v>
      </c>
      <c r="M61" s="76">
        <f t="shared" si="7"/>
        <v>0.19439999999999999</v>
      </c>
      <c r="N61" s="76">
        <f t="shared" si="7"/>
        <v>2.4299999999999999E-2</v>
      </c>
      <c r="O61" s="76">
        <f t="shared" ref="N61:Q124" si="38">$G61*$J61*O$3</f>
        <v>9.7199999999999995E-2</v>
      </c>
      <c r="P61" s="76">
        <f t="shared" si="38"/>
        <v>0.1215</v>
      </c>
      <c r="Q61" s="76">
        <f t="shared" si="38"/>
        <v>0.24299999999999999</v>
      </c>
      <c r="R61" s="70">
        <f t="shared" si="8"/>
        <v>10.53</v>
      </c>
      <c r="S61" s="49">
        <v>11</v>
      </c>
      <c r="T61" s="61"/>
      <c r="U61" s="58">
        <f t="shared" si="23"/>
        <v>0.47000000000000064</v>
      </c>
      <c r="V61" s="69">
        <f t="shared" si="9"/>
        <v>0</v>
      </c>
      <c r="W61" s="69">
        <f t="shared" si="10"/>
        <v>0</v>
      </c>
      <c r="X61" s="69">
        <f t="shared" si="11"/>
        <v>0</v>
      </c>
      <c r="Y61" s="69">
        <f t="shared" si="12"/>
        <v>0</v>
      </c>
      <c r="Z61" s="69">
        <f t="shared" si="13"/>
        <v>0</v>
      </c>
      <c r="AA61" s="69">
        <f t="shared" si="14"/>
        <v>0</v>
      </c>
      <c r="AB61" s="69">
        <f t="shared" si="15"/>
        <v>0</v>
      </c>
      <c r="AC61" s="58">
        <f t="shared" si="16"/>
        <v>0</v>
      </c>
      <c r="AD61" s="83">
        <f t="shared" si="17"/>
        <v>0.47000000000000064</v>
      </c>
      <c r="AE61" s="39">
        <f>VLOOKUP(A61,summary!$A$5:$AO$5000,41,0)</f>
        <v>0</v>
      </c>
      <c r="AF61" s="80">
        <f t="shared" si="18"/>
        <v>0</v>
      </c>
      <c r="AG61" s="20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63">
        <v>8.1</v>
      </c>
      <c r="H62" s="67">
        <f>VLOOKUP(A62,summary!$A$5:$AL$5006,34,0)</f>
        <v>0</v>
      </c>
      <c r="I62" s="67">
        <f t="shared" si="5"/>
        <v>0</v>
      </c>
      <c r="J62" s="68">
        <v>0.3</v>
      </c>
      <c r="K62" s="76">
        <f t="shared" si="6"/>
        <v>1.7009999999999996</v>
      </c>
      <c r="L62" s="76">
        <f t="shared" ref="L62:Q125" si="39">$G62*$J62*L$3</f>
        <v>4.8599999999999997E-2</v>
      </c>
      <c r="M62" s="76">
        <f t="shared" si="39"/>
        <v>0.19439999999999999</v>
      </c>
      <c r="N62" s="76">
        <f t="shared" si="38"/>
        <v>2.4299999999999999E-2</v>
      </c>
      <c r="O62" s="76">
        <f t="shared" si="38"/>
        <v>9.7199999999999995E-2</v>
      </c>
      <c r="P62" s="76">
        <f t="shared" si="38"/>
        <v>0.1215</v>
      </c>
      <c r="Q62" s="76">
        <f t="shared" si="38"/>
        <v>0.24299999999999999</v>
      </c>
      <c r="R62" s="70">
        <f t="shared" si="8"/>
        <v>10.53</v>
      </c>
      <c r="S62" s="49">
        <v>11</v>
      </c>
      <c r="T62" s="61"/>
      <c r="U62" s="58">
        <f t="shared" si="23"/>
        <v>0.47000000000000064</v>
      </c>
      <c r="V62" s="69">
        <f t="shared" si="9"/>
        <v>0</v>
      </c>
      <c r="W62" s="69">
        <f t="shared" si="10"/>
        <v>0</v>
      </c>
      <c r="X62" s="69">
        <f t="shared" si="11"/>
        <v>0</v>
      </c>
      <c r="Y62" s="69">
        <f t="shared" si="12"/>
        <v>0</v>
      </c>
      <c r="Z62" s="69">
        <f t="shared" si="13"/>
        <v>0</v>
      </c>
      <c r="AA62" s="69">
        <f t="shared" si="14"/>
        <v>0</v>
      </c>
      <c r="AB62" s="69">
        <f t="shared" si="15"/>
        <v>0</v>
      </c>
      <c r="AC62" s="58">
        <f t="shared" si="16"/>
        <v>0</v>
      </c>
      <c r="AD62" s="83">
        <f t="shared" si="17"/>
        <v>0.47000000000000064</v>
      </c>
      <c r="AE62" s="39">
        <f>VLOOKUP(A62,summary!$A$5:$AO$5000,41,0)</f>
        <v>0</v>
      </c>
      <c r="AF62" s="80">
        <f t="shared" si="18"/>
        <v>0</v>
      </c>
      <c r="AG62" s="20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</row>
    <row r="63" spans="1:51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63">
        <v>85</v>
      </c>
      <c r="H63" s="67">
        <f>VLOOKUP(A63,summary!$A$5:$AL$5006,34,0)</f>
        <v>0</v>
      </c>
      <c r="I63" s="67">
        <f t="shared" si="5"/>
        <v>0</v>
      </c>
      <c r="J63" s="68">
        <v>0.3</v>
      </c>
      <c r="K63" s="76">
        <f t="shared" si="6"/>
        <v>17.849999999999998</v>
      </c>
      <c r="L63" s="76">
        <f t="shared" si="39"/>
        <v>0.51</v>
      </c>
      <c r="M63" s="76">
        <f t="shared" si="39"/>
        <v>2.04</v>
      </c>
      <c r="N63" s="76">
        <f t="shared" si="38"/>
        <v>0.255</v>
      </c>
      <c r="O63" s="76">
        <f t="shared" si="38"/>
        <v>1.02</v>
      </c>
      <c r="P63" s="76">
        <f t="shared" si="38"/>
        <v>1.2750000000000001</v>
      </c>
      <c r="Q63" s="76">
        <f t="shared" si="38"/>
        <v>2.5500000000000003</v>
      </c>
      <c r="R63" s="70">
        <f t="shared" si="8"/>
        <v>110.5</v>
      </c>
      <c r="S63" s="49">
        <v>112</v>
      </c>
      <c r="T63" s="61"/>
      <c r="U63" s="58">
        <f t="shared" si="23"/>
        <v>1.5</v>
      </c>
      <c r="V63" s="69">
        <f t="shared" si="9"/>
        <v>0</v>
      </c>
      <c r="W63" s="69">
        <f t="shared" si="10"/>
        <v>0</v>
      </c>
      <c r="X63" s="69">
        <f t="shared" si="11"/>
        <v>0</v>
      </c>
      <c r="Y63" s="69">
        <f t="shared" si="12"/>
        <v>0</v>
      </c>
      <c r="Z63" s="69">
        <f t="shared" si="13"/>
        <v>0</v>
      </c>
      <c r="AA63" s="69">
        <f t="shared" si="14"/>
        <v>0</v>
      </c>
      <c r="AB63" s="69">
        <f t="shared" si="15"/>
        <v>0</v>
      </c>
      <c r="AC63" s="58">
        <f t="shared" si="16"/>
        <v>0</v>
      </c>
      <c r="AD63" s="83">
        <f t="shared" si="17"/>
        <v>1.5</v>
      </c>
      <c r="AE63" s="39">
        <f>VLOOKUP(A63,summary!$A$5:$AO$5000,41,0)</f>
        <v>0</v>
      </c>
      <c r="AF63" s="80">
        <f t="shared" si="18"/>
        <v>0</v>
      </c>
      <c r="AG63" s="20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63">
        <f>G63/5</f>
        <v>17</v>
      </c>
      <c r="H64" s="67">
        <f>VLOOKUP(A64,summary!$A$5:$AL$5006,34,0)</f>
        <v>0</v>
      </c>
      <c r="I64" s="67">
        <f t="shared" si="5"/>
        <v>0</v>
      </c>
      <c r="J64" s="68">
        <v>0.3</v>
      </c>
      <c r="K64" s="76">
        <f t="shared" si="6"/>
        <v>3.5699999999999994</v>
      </c>
      <c r="L64" s="76">
        <f t="shared" si="39"/>
        <v>0.10199999999999999</v>
      </c>
      <c r="M64" s="76">
        <f t="shared" si="39"/>
        <v>0.40799999999999997</v>
      </c>
      <c r="N64" s="76">
        <f t="shared" si="38"/>
        <v>5.0999999999999997E-2</v>
      </c>
      <c r="O64" s="76">
        <f t="shared" si="38"/>
        <v>0.20399999999999999</v>
      </c>
      <c r="P64" s="76">
        <f t="shared" si="38"/>
        <v>0.255</v>
      </c>
      <c r="Q64" s="76">
        <f t="shared" si="38"/>
        <v>0.51</v>
      </c>
      <c r="R64" s="70">
        <f t="shared" si="8"/>
        <v>22.099999999999998</v>
      </c>
      <c r="S64" s="49">
        <v>24</v>
      </c>
      <c r="T64" s="61"/>
      <c r="U64" s="58">
        <f t="shared" si="23"/>
        <v>1.9000000000000021</v>
      </c>
      <c r="V64" s="69">
        <f t="shared" si="9"/>
        <v>0</v>
      </c>
      <c r="W64" s="69">
        <f t="shared" si="10"/>
        <v>0</v>
      </c>
      <c r="X64" s="69">
        <f t="shared" si="11"/>
        <v>0</v>
      </c>
      <c r="Y64" s="69">
        <f t="shared" si="12"/>
        <v>0</v>
      </c>
      <c r="Z64" s="69">
        <f t="shared" si="13"/>
        <v>0</v>
      </c>
      <c r="AA64" s="69">
        <f t="shared" si="14"/>
        <v>0</v>
      </c>
      <c r="AB64" s="69">
        <f t="shared" si="15"/>
        <v>0</v>
      </c>
      <c r="AC64" s="58">
        <f t="shared" si="16"/>
        <v>0</v>
      </c>
      <c r="AD64" s="83">
        <f t="shared" si="17"/>
        <v>1.9000000000000021</v>
      </c>
      <c r="AE64" s="39">
        <f>VLOOKUP(A64,summary!$A$5:$AO$5000,41,0)</f>
        <v>-11</v>
      </c>
      <c r="AF64" s="80">
        <f t="shared" si="18"/>
        <v>-187</v>
      </c>
      <c r="AG64" s="20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63">
        <f>G63/20</f>
        <v>4.25</v>
      </c>
      <c r="H65" s="67">
        <f>VLOOKUP(A65,summary!$A$5:$AL$5006,34,0)</f>
        <v>0</v>
      </c>
      <c r="I65" s="67">
        <f t="shared" si="5"/>
        <v>0</v>
      </c>
      <c r="J65" s="68">
        <v>0.5</v>
      </c>
      <c r="K65" s="76">
        <f t="shared" si="6"/>
        <v>1.4874999999999998</v>
      </c>
      <c r="L65" s="76">
        <f t="shared" si="39"/>
        <v>4.2500000000000003E-2</v>
      </c>
      <c r="M65" s="76">
        <f t="shared" si="39"/>
        <v>0.17</v>
      </c>
      <c r="N65" s="76">
        <f t="shared" si="38"/>
        <v>2.1250000000000002E-2</v>
      </c>
      <c r="O65" s="76">
        <f t="shared" si="38"/>
        <v>8.5000000000000006E-2</v>
      </c>
      <c r="P65" s="76">
        <f t="shared" si="38"/>
        <v>0.10625000000000001</v>
      </c>
      <c r="Q65" s="76">
        <f t="shared" si="38"/>
        <v>0.21250000000000002</v>
      </c>
      <c r="R65" s="70">
        <f t="shared" si="8"/>
        <v>6.375</v>
      </c>
      <c r="S65" s="49">
        <v>8</v>
      </c>
      <c r="T65" s="61"/>
      <c r="U65" s="58">
        <f t="shared" si="23"/>
        <v>1.625</v>
      </c>
      <c r="V65" s="69">
        <f t="shared" si="9"/>
        <v>0</v>
      </c>
      <c r="W65" s="69">
        <f t="shared" si="10"/>
        <v>0</v>
      </c>
      <c r="X65" s="69">
        <f t="shared" si="11"/>
        <v>0</v>
      </c>
      <c r="Y65" s="69">
        <f t="shared" si="12"/>
        <v>0</v>
      </c>
      <c r="Z65" s="69">
        <f t="shared" si="13"/>
        <v>0</v>
      </c>
      <c r="AA65" s="69">
        <f t="shared" si="14"/>
        <v>0</v>
      </c>
      <c r="AB65" s="69">
        <f t="shared" si="15"/>
        <v>0</v>
      </c>
      <c r="AC65" s="58">
        <f t="shared" si="16"/>
        <v>0</v>
      </c>
      <c r="AD65" s="83">
        <f t="shared" si="17"/>
        <v>1.625</v>
      </c>
      <c r="AE65" s="39">
        <f>VLOOKUP(A65,summary!$A$5:$AO$5000,41,0)</f>
        <v>0</v>
      </c>
      <c r="AF65" s="80">
        <f t="shared" si="18"/>
        <v>0</v>
      </c>
      <c r="AG65" s="20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</row>
    <row r="66" spans="1:51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63">
        <v>25</v>
      </c>
      <c r="H66" s="67">
        <f>VLOOKUP(A66,summary!$A$5:$AL$5006,34,0)</f>
        <v>0</v>
      </c>
      <c r="I66" s="67">
        <f t="shared" si="5"/>
        <v>0</v>
      </c>
      <c r="J66" s="68">
        <v>0.3</v>
      </c>
      <c r="K66" s="76">
        <f t="shared" si="6"/>
        <v>5.25</v>
      </c>
      <c r="L66" s="76">
        <f t="shared" si="39"/>
        <v>0.15</v>
      </c>
      <c r="M66" s="76">
        <f t="shared" si="39"/>
        <v>0.6</v>
      </c>
      <c r="N66" s="76">
        <f t="shared" si="38"/>
        <v>7.4999999999999997E-2</v>
      </c>
      <c r="O66" s="76">
        <f t="shared" si="38"/>
        <v>0.3</v>
      </c>
      <c r="P66" s="76">
        <f t="shared" si="38"/>
        <v>0.375</v>
      </c>
      <c r="Q66" s="76">
        <f t="shared" si="38"/>
        <v>0.75</v>
      </c>
      <c r="R66" s="70">
        <f t="shared" si="8"/>
        <v>32.5</v>
      </c>
      <c r="S66" s="49">
        <v>35</v>
      </c>
      <c r="T66" s="61"/>
      <c r="U66" s="58">
        <f t="shared" si="23"/>
        <v>2.5</v>
      </c>
      <c r="V66" s="69">
        <f t="shared" si="9"/>
        <v>0</v>
      </c>
      <c r="W66" s="69">
        <f t="shared" si="10"/>
        <v>0</v>
      </c>
      <c r="X66" s="69">
        <f t="shared" si="11"/>
        <v>0</v>
      </c>
      <c r="Y66" s="69">
        <f t="shared" si="12"/>
        <v>0</v>
      </c>
      <c r="Z66" s="69">
        <f t="shared" si="13"/>
        <v>0</v>
      </c>
      <c r="AA66" s="69">
        <f t="shared" si="14"/>
        <v>0</v>
      </c>
      <c r="AB66" s="69">
        <f t="shared" si="15"/>
        <v>0</v>
      </c>
      <c r="AC66" s="58">
        <f t="shared" si="16"/>
        <v>0</v>
      </c>
      <c r="AD66" s="83">
        <f t="shared" si="17"/>
        <v>2.5</v>
      </c>
      <c r="AE66" s="39">
        <f>VLOOKUP(A66,summary!$A$5:$AO$5000,41,0)</f>
        <v>0</v>
      </c>
      <c r="AF66" s="80">
        <f t="shared" si="18"/>
        <v>0</v>
      </c>
      <c r="AG66" s="20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63">
        <f>G66/1000*42*10</f>
        <v>10.5</v>
      </c>
      <c r="H67" s="67">
        <f>VLOOKUP(A67,summary!$A$5:$AL$5006,34,0)</f>
        <v>0</v>
      </c>
      <c r="I67" s="67">
        <f t="shared" si="5"/>
        <v>0</v>
      </c>
      <c r="J67" s="68">
        <v>0.3</v>
      </c>
      <c r="K67" s="76">
        <f t="shared" si="6"/>
        <v>2.2049999999999996</v>
      </c>
      <c r="L67" s="76">
        <f t="shared" si="39"/>
        <v>6.3E-2</v>
      </c>
      <c r="M67" s="76">
        <f t="shared" si="39"/>
        <v>0.252</v>
      </c>
      <c r="N67" s="76">
        <f t="shared" si="38"/>
        <v>3.15E-2</v>
      </c>
      <c r="O67" s="76">
        <f t="shared" si="38"/>
        <v>0.126</v>
      </c>
      <c r="P67" s="76">
        <f t="shared" si="38"/>
        <v>0.1575</v>
      </c>
      <c r="Q67" s="76">
        <f t="shared" si="38"/>
        <v>0.315</v>
      </c>
      <c r="R67" s="70">
        <f t="shared" si="8"/>
        <v>13.649999999999999</v>
      </c>
      <c r="S67" s="49">
        <v>25</v>
      </c>
      <c r="T67" s="61"/>
      <c r="U67" s="58">
        <f t="shared" si="23"/>
        <v>11.350000000000001</v>
      </c>
      <c r="V67" s="69">
        <f t="shared" si="9"/>
        <v>0</v>
      </c>
      <c r="W67" s="69">
        <f t="shared" si="10"/>
        <v>0</v>
      </c>
      <c r="X67" s="69">
        <f t="shared" si="11"/>
        <v>0</v>
      </c>
      <c r="Y67" s="69">
        <f t="shared" si="12"/>
        <v>0</v>
      </c>
      <c r="Z67" s="69">
        <f t="shared" si="13"/>
        <v>0</v>
      </c>
      <c r="AA67" s="69">
        <f t="shared" si="14"/>
        <v>0</v>
      </c>
      <c r="AB67" s="69">
        <f t="shared" si="15"/>
        <v>0</v>
      </c>
      <c r="AC67" s="58">
        <f t="shared" si="16"/>
        <v>0</v>
      </c>
      <c r="AD67" s="83">
        <f t="shared" si="17"/>
        <v>11.350000000000001</v>
      </c>
      <c r="AE67" s="39">
        <f>VLOOKUP(A67,summary!$A$5:$AO$5000,41,0)</f>
        <v>-12</v>
      </c>
      <c r="AF67" s="80">
        <f t="shared" si="18"/>
        <v>-126</v>
      </c>
      <c r="AG67" s="20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63">
        <f>G66/1000*30*10</f>
        <v>7.5</v>
      </c>
      <c r="H68" s="67">
        <f>VLOOKUP(A68,summary!$A$5:$AL$5006,34,0)</f>
        <v>0</v>
      </c>
      <c r="I68" s="67">
        <f t="shared" si="5"/>
        <v>0</v>
      </c>
      <c r="J68" s="68">
        <v>0.4</v>
      </c>
      <c r="K68" s="76">
        <f t="shared" si="6"/>
        <v>2.0999999999999996</v>
      </c>
      <c r="L68" s="76">
        <f t="shared" si="39"/>
        <v>0.06</v>
      </c>
      <c r="M68" s="76">
        <f t="shared" si="39"/>
        <v>0.24</v>
      </c>
      <c r="N68" s="76">
        <f t="shared" si="38"/>
        <v>0.03</v>
      </c>
      <c r="O68" s="76">
        <f t="shared" si="38"/>
        <v>0.12</v>
      </c>
      <c r="P68" s="76">
        <f t="shared" si="38"/>
        <v>0.15000000000000002</v>
      </c>
      <c r="Q68" s="76">
        <f t="shared" si="38"/>
        <v>0.30000000000000004</v>
      </c>
      <c r="R68" s="70">
        <f t="shared" si="8"/>
        <v>10.5</v>
      </c>
      <c r="S68" s="49">
        <v>18</v>
      </c>
      <c r="T68" s="61"/>
      <c r="U68" s="58">
        <f t="shared" si="23"/>
        <v>7.5</v>
      </c>
      <c r="V68" s="69">
        <f t="shared" si="9"/>
        <v>0</v>
      </c>
      <c r="W68" s="69">
        <f t="shared" si="10"/>
        <v>0</v>
      </c>
      <c r="X68" s="69">
        <f t="shared" si="11"/>
        <v>0</v>
      </c>
      <c r="Y68" s="69">
        <f t="shared" si="12"/>
        <v>0</v>
      </c>
      <c r="Z68" s="69">
        <f t="shared" si="13"/>
        <v>0</v>
      </c>
      <c r="AA68" s="69">
        <f t="shared" si="14"/>
        <v>0</v>
      </c>
      <c r="AB68" s="69">
        <f t="shared" si="15"/>
        <v>0</v>
      </c>
      <c r="AC68" s="58">
        <f t="shared" si="16"/>
        <v>0</v>
      </c>
      <c r="AD68" s="83">
        <f t="shared" si="17"/>
        <v>7.5</v>
      </c>
      <c r="AE68" s="39">
        <f>VLOOKUP(A68,summary!$A$5:$AO$5000,41,0)</f>
        <v>0</v>
      </c>
      <c r="AF68" s="80">
        <f t="shared" si="18"/>
        <v>0</v>
      </c>
      <c r="AG68" s="20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</row>
    <row r="69" spans="1:51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63">
        <v>35</v>
      </c>
      <c r="H69" s="67">
        <f>VLOOKUP(A69,summary!$A$5:$AL$5006,34,0)</f>
        <v>0</v>
      </c>
      <c r="I69" s="67">
        <f t="shared" si="5"/>
        <v>0</v>
      </c>
      <c r="J69" s="68">
        <v>0.2</v>
      </c>
      <c r="K69" s="76">
        <f t="shared" si="6"/>
        <v>4.8999999999999995</v>
      </c>
      <c r="L69" s="76">
        <f t="shared" si="39"/>
        <v>0.14000000000000001</v>
      </c>
      <c r="M69" s="76">
        <f t="shared" si="39"/>
        <v>0.56000000000000005</v>
      </c>
      <c r="N69" s="76">
        <f t="shared" si="38"/>
        <v>7.0000000000000007E-2</v>
      </c>
      <c r="O69" s="76">
        <f t="shared" si="38"/>
        <v>0.28000000000000003</v>
      </c>
      <c r="P69" s="76">
        <f t="shared" si="38"/>
        <v>0.35000000000000003</v>
      </c>
      <c r="Q69" s="76">
        <f t="shared" si="38"/>
        <v>0.70000000000000007</v>
      </c>
      <c r="R69" s="70">
        <f t="shared" si="8"/>
        <v>42</v>
      </c>
      <c r="S69" s="49">
        <v>45</v>
      </c>
      <c r="T69" s="61"/>
      <c r="U69" s="58">
        <f t="shared" si="23"/>
        <v>3</v>
      </c>
      <c r="V69" s="69">
        <f t="shared" si="9"/>
        <v>0</v>
      </c>
      <c r="W69" s="69">
        <f t="shared" si="10"/>
        <v>0</v>
      </c>
      <c r="X69" s="69">
        <f t="shared" si="11"/>
        <v>0</v>
      </c>
      <c r="Y69" s="69">
        <f t="shared" si="12"/>
        <v>0</v>
      </c>
      <c r="Z69" s="69">
        <f t="shared" si="13"/>
        <v>0</v>
      </c>
      <c r="AA69" s="69">
        <f t="shared" si="14"/>
        <v>0</v>
      </c>
      <c r="AB69" s="69">
        <f t="shared" si="15"/>
        <v>0</v>
      </c>
      <c r="AC69" s="58">
        <f t="shared" si="16"/>
        <v>0</v>
      </c>
      <c r="AD69" s="83">
        <f t="shared" si="17"/>
        <v>3</v>
      </c>
      <c r="AE69" s="39">
        <f>VLOOKUP(A69,summary!$A$5:$AO$5000,41,0)</f>
        <v>-3</v>
      </c>
      <c r="AF69" s="80">
        <f t="shared" si="18"/>
        <v>-105</v>
      </c>
      <c r="AG69" s="20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63">
        <f>G69/1000*43*10</f>
        <v>15.05</v>
      </c>
      <c r="H70" s="67">
        <f>VLOOKUP(A70,summary!$A$5:$AL$5006,34,0)</f>
        <v>0</v>
      </c>
      <c r="I70" s="67">
        <f t="shared" si="5"/>
        <v>0</v>
      </c>
      <c r="J70" s="68">
        <v>0.5</v>
      </c>
      <c r="K70" s="76">
        <f t="shared" si="6"/>
        <v>5.2675000000000001</v>
      </c>
      <c r="L70" s="76">
        <f t="shared" si="39"/>
        <v>0.15050000000000002</v>
      </c>
      <c r="M70" s="76">
        <f t="shared" si="39"/>
        <v>0.60200000000000009</v>
      </c>
      <c r="N70" s="76">
        <f t="shared" si="38"/>
        <v>7.5250000000000011E-2</v>
      </c>
      <c r="O70" s="76">
        <f t="shared" si="38"/>
        <v>0.30100000000000005</v>
      </c>
      <c r="P70" s="76">
        <f t="shared" si="38"/>
        <v>0.37625000000000003</v>
      </c>
      <c r="Q70" s="76">
        <f t="shared" si="38"/>
        <v>0.75250000000000006</v>
      </c>
      <c r="R70" s="70">
        <f t="shared" si="8"/>
        <v>22.575000000000003</v>
      </c>
      <c r="S70" s="49">
        <v>30</v>
      </c>
      <c r="T70" s="61"/>
      <c r="U70" s="58">
        <f t="shared" si="23"/>
        <v>7.4249999999999972</v>
      </c>
      <c r="V70" s="69">
        <f t="shared" si="9"/>
        <v>0</v>
      </c>
      <c r="W70" s="69">
        <f t="shared" si="10"/>
        <v>0</v>
      </c>
      <c r="X70" s="69">
        <f t="shared" si="11"/>
        <v>0</v>
      </c>
      <c r="Y70" s="69">
        <f t="shared" si="12"/>
        <v>0</v>
      </c>
      <c r="Z70" s="69">
        <f t="shared" si="13"/>
        <v>0</v>
      </c>
      <c r="AA70" s="69">
        <f t="shared" si="14"/>
        <v>0</v>
      </c>
      <c r="AB70" s="69">
        <f t="shared" si="15"/>
        <v>0</v>
      </c>
      <c r="AC70" s="58">
        <f t="shared" si="16"/>
        <v>0</v>
      </c>
      <c r="AD70" s="83">
        <f t="shared" si="17"/>
        <v>7.4249999999999972</v>
      </c>
      <c r="AE70" s="39">
        <f>VLOOKUP(A70,summary!$A$5:$AO$5000,41,0)</f>
        <v>-4</v>
      </c>
      <c r="AF70" s="80">
        <f t="shared" si="18"/>
        <v>-60.2</v>
      </c>
      <c r="AG70" s="20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</row>
    <row r="71" spans="1:51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63">
        <f>963/10</f>
        <v>96.3</v>
      </c>
      <c r="H71" s="67">
        <f>VLOOKUP(A71,summary!$A$5:$AL$5006,34,0)</f>
        <v>0</v>
      </c>
      <c r="I71" s="67">
        <f t="shared" si="5"/>
        <v>0</v>
      </c>
      <c r="J71" s="68">
        <v>0</v>
      </c>
      <c r="K71" s="76">
        <f t="shared" si="6"/>
        <v>0</v>
      </c>
      <c r="L71" s="76">
        <f t="shared" si="39"/>
        <v>0</v>
      </c>
      <c r="M71" s="76">
        <f t="shared" si="39"/>
        <v>0</v>
      </c>
      <c r="N71" s="76">
        <f t="shared" si="38"/>
        <v>0</v>
      </c>
      <c r="O71" s="76">
        <f t="shared" si="38"/>
        <v>0</v>
      </c>
      <c r="P71" s="76">
        <f t="shared" si="38"/>
        <v>0</v>
      </c>
      <c r="Q71" s="76">
        <f t="shared" si="38"/>
        <v>0</v>
      </c>
      <c r="R71" s="70">
        <f t="shared" si="8"/>
        <v>96.3</v>
      </c>
      <c r="S71" s="49">
        <v>0</v>
      </c>
      <c r="T71" s="61"/>
      <c r="U71" s="58">
        <v>0</v>
      </c>
      <c r="V71" s="69">
        <f t="shared" si="9"/>
        <v>0</v>
      </c>
      <c r="W71" s="69">
        <f t="shared" si="10"/>
        <v>0</v>
      </c>
      <c r="X71" s="69">
        <f t="shared" si="11"/>
        <v>0</v>
      </c>
      <c r="Y71" s="69">
        <f t="shared" si="12"/>
        <v>0</v>
      </c>
      <c r="Z71" s="69">
        <f t="shared" si="13"/>
        <v>0</v>
      </c>
      <c r="AA71" s="69">
        <f t="shared" si="14"/>
        <v>0</v>
      </c>
      <c r="AB71" s="69">
        <f t="shared" si="15"/>
        <v>0</v>
      </c>
      <c r="AC71" s="58">
        <f t="shared" si="16"/>
        <v>0</v>
      </c>
      <c r="AD71" s="83">
        <f t="shared" si="17"/>
        <v>0</v>
      </c>
      <c r="AE71" s="39">
        <f>VLOOKUP(A71,summary!$A$5:$AO$5000,41,0)</f>
        <v>0</v>
      </c>
      <c r="AF71" s="80">
        <f t="shared" si="18"/>
        <v>0</v>
      </c>
      <c r="AG71" s="20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63">
        <f>G71/20</f>
        <v>4.8149999999999995</v>
      </c>
      <c r="H72" s="67">
        <f>VLOOKUP(A72,summary!$A$5:$AL$5006,34,0)</f>
        <v>0</v>
      </c>
      <c r="I72" s="67">
        <f t="shared" si="5"/>
        <v>0</v>
      </c>
      <c r="J72" s="68">
        <v>0.5</v>
      </c>
      <c r="K72" s="76">
        <f t="shared" si="6"/>
        <v>1.6852499999999997</v>
      </c>
      <c r="L72" s="76">
        <f t="shared" si="39"/>
        <v>4.8149999999999998E-2</v>
      </c>
      <c r="M72" s="76">
        <f t="shared" si="39"/>
        <v>0.19259999999999999</v>
      </c>
      <c r="N72" s="76">
        <f t="shared" si="38"/>
        <v>2.4074999999999999E-2</v>
      </c>
      <c r="O72" s="76">
        <f t="shared" si="38"/>
        <v>9.6299999999999997E-2</v>
      </c>
      <c r="P72" s="76">
        <f t="shared" si="38"/>
        <v>0.120375</v>
      </c>
      <c r="Q72" s="76">
        <f t="shared" si="38"/>
        <v>0.24074999999999999</v>
      </c>
      <c r="R72" s="70">
        <f t="shared" si="8"/>
        <v>7.2224999999999993</v>
      </c>
      <c r="S72" s="49">
        <v>11</v>
      </c>
      <c r="T72" s="61"/>
      <c r="U72" s="58">
        <f>S72-R72</f>
        <v>3.7775000000000007</v>
      </c>
      <c r="V72" s="69">
        <f t="shared" si="9"/>
        <v>0</v>
      </c>
      <c r="W72" s="69">
        <f t="shared" si="10"/>
        <v>0</v>
      </c>
      <c r="X72" s="69">
        <f t="shared" si="11"/>
        <v>0</v>
      </c>
      <c r="Y72" s="69">
        <f t="shared" si="12"/>
        <v>0</v>
      </c>
      <c r="Z72" s="69">
        <f t="shared" si="13"/>
        <v>0</v>
      </c>
      <c r="AA72" s="69">
        <f t="shared" si="14"/>
        <v>0</v>
      </c>
      <c r="AB72" s="69">
        <f t="shared" si="15"/>
        <v>0</v>
      </c>
      <c r="AC72" s="58">
        <f t="shared" si="16"/>
        <v>0</v>
      </c>
      <c r="AD72" s="83">
        <f t="shared" si="17"/>
        <v>3.7775000000000007</v>
      </c>
      <c r="AE72" s="39">
        <f>VLOOKUP(A72,summary!$A$5:$AO$5000,41,0)</f>
        <v>-3</v>
      </c>
      <c r="AF72" s="80">
        <f t="shared" si="18"/>
        <v>-14.444999999999999</v>
      </c>
      <c r="AG72" s="20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63">
        <v>23</v>
      </c>
      <c r="H73" s="67">
        <f>VLOOKUP(A73,summary!$A$5:$AL$5006,34,0)</f>
        <v>0</v>
      </c>
      <c r="I73" s="67">
        <f t="shared" si="5"/>
        <v>0</v>
      </c>
      <c r="J73" s="68">
        <v>0.3</v>
      </c>
      <c r="K73" s="76">
        <f t="shared" ref="K73:K136" si="40">$G73*$J73*$K$3</f>
        <v>4.8299999999999992</v>
      </c>
      <c r="L73" s="76">
        <f t="shared" si="39"/>
        <v>0.13799999999999998</v>
      </c>
      <c r="M73" s="76">
        <f t="shared" si="39"/>
        <v>0.55199999999999994</v>
      </c>
      <c r="N73" s="76">
        <f t="shared" si="38"/>
        <v>6.8999999999999992E-2</v>
      </c>
      <c r="O73" s="76">
        <f t="shared" si="38"/>
        <v>0.27599999999999997</v>
      </c>
      <c r="P73" s="76">
        <f t="shared" si="38"/>
        <v>0.34499999999999997</v>
      </c>
      <c r="Q73" s="76">
        <f t="shared" si="38"/>
        <v>0.69</v>
      </c>
      <c r="R73" s="70">
        <f t="shared" ref="R73:R136" si="41">SUM(K73:Q73)+G73</f>
        <v>29.9</v>
      </c>
      <c r="S73" s="49">
        <v>31</v>
      </c>
      <c r="T73" s="61"/>
      <c r="U73" s="58">
        <f>S73-R73</f>
        <v>1.1000000000000014</v>
      </c>
      <c r="V73" s="69">
        <f t="shared" ref="V73:V136" si="42">$H73*K73</f>
        <v>0</v>
      </c>
      <c r="W73" s="69">
        <f t="shared" ref="W73:W136" si="43">$H73*L73</f>
        <v>0</v>
      </c>
      <c r="X73" s="69">
        <f t="shared" ref="X73:X136" si="44">$H73*M73</f>
        <v>0</v>
      </c>
      <c r="Y73" s="69">
        <f t="shared" ref="Y73:Y136" si="45">$H73*N73</f>
        <v>0</v>
      </c>
      <c r="Z73" s="69">
        <f t="shared" ref="Z73:Z136" si="46">$H73*O73</f>
        <v>0</v>
      </c>
      <c r="AA73" s="69">
        <f t="shared" ref="AA73:AA136" si="47">$H73*P73</f>
        <v>0</v>
      </c>
      <c r="AB73" s="69">
        <f t="shared" ref="AB73:AB136" si="48">$H73*Q73</f>
        <v>0</v>
      </c>
      <c r="AC73" s="58">
        <f t="shared" ref="AC73:AC136" si="49">U73*H73</f>
        <v>0</v>
      </c>
      <c r="AD73" s="83">
        <f t="shared" si="17"/>
        <v>1.1000000000000014</v>
      </c>
      <c r="AE73" s="39">
        <f>VLOOKUP(A73,summary!$A$5:$AO$5000,41,0)</f>
        <v>-1</v>
      </c>
      <c r="AF73" s="80">
        <f t="shared" ref="AF73:AF136" si="50">AE73*G73</f>
        <v>-23</v>
      </c>
      <c r="AG73" s="20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63">
        <f>954/20</f>
        <v>47.7</v>
      </c>
      <c r="H74" s="67">
        <f>VLOOKUP(A74,summary!$A$5:$AL$5006,34,0)</f>
        <v>0</v>
      </c>
      <c r="I74" s="67">
        <f t="shared" ref="I74:I137" si="51">G74*H74</f>
        <v>0</v>
      </c>
      <c r="J74" s="68">
        <v>0.15</v>
      </c>
      <c r="K74" s="76">
        <f t="shared" si="40"/>
        <v>5.0084999999999997</v>
      </c>
      <c r="L74" s="76">
        <f t="shared" si="39"/>
        <v>0.1431</v>
      </c>
      <c r="M74" s="76">
        <f t="shared" si="39"/>
        <v>0.57240000000000002</v>
      </c>
      <c r="N74" s="76">
        <f t="shared" si="38"/>
        <v>7.1550000000000002E-2</v>
      </c>
      <c r="O74" s="76">
        <f t="shared" si="38"/>
        <v>0.28620000000000001</v>
      </c>
      <c r="P74" s="76">
        <f t="shared" si="38"/>
        <v>0.35775000000000001</v>
      </c>
      <c r="Q74" s="76">
        <f t="shared" si="38"/>
        <v>0.71550000000000002</v>
      </c>
      <c r="R74" s="70">
        <f t="shared" si="41"/>
        <v>54.855000000000004</v>
      </c>
      <c r="S74" s="49">
        <v>0</v>
      </c>
      <c r="T74" s="61"/>
      <c r="U74" s="58">
        <v>0</v>
      </c>
      <c r="V74" s="69">
        <f t="shared" si="42"/>
        <v>0</v>
      </c>
      <c r="W74" s="69">
        <f t="shared" si="43"/>
        <v>0</v>
      </c>
      <c r="X74" s="69">
        <f t="shared" si="44"/>
        <v>0</v>
      </c>
      <c r="Y74" s="69">
        <f t="shared" si="45"/>
        <v>0</v>
      </c>
      <c r="Z74" s="69">
        <f t="shared" si="46"/>
        <v>0</v>
      </c>
      <c r="AA74" s="69">
        <f t="shared" si="47"/>
        <v>0</v>
      </c>
      <c r="AB74" s="69">
        <f t="shared" si="48"/>
        <v>0</v>
      </c>
      <c r="AC74" s="58">
        <f t="shared" si="49"/>
        <v>0</v>
      </c>
      <c r="AD74" s="83">
        <f t="shared" ref="AD74:AD137" si="52">SUM(T74:AB74)</f>
        <v>0</v>
      </c>
      <c r="AE74" s="39">
        <f>VLOOKUP(A74,summary!$A$5:$AO$5000,41,0)</f>
        <v>0</v>
      </c>
      <c r="AF74" s="80">
        <f t="shared" si="50"/>
        <v>0</v>
      </c>
      <c r="AG74" s="20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63">
        <f>G74/6*2</f>
        <v>15.9</v>
      </c>
      <c r="H75" s="67">
        <f>VLOOKUP(A75,summary!$A$5:$AL$5006,34,0)</f>
        <v>0</v>
      </c>
      <c r="I75" s="67">
        <f t="shared" si="51"/>
        <v>0</v>
      </c>
      <c r="J75" s="68">
        <v>0.5</v>
      </c>
      <c r="K75" s="76">
        <f t="shared" si="40"/>
        <v>5.5649999999999995</v>
      </c>
      <c r="L75" s="76">
        <f t="shared" si="39"/>
        <v>0.159</v>
      </c>
      <c r="M75" s="76">
        <f t="shared" si="39"/>
        <v>0.63600000000000001</v>
      </c>
      <c r="N75" s="76">
        <f t="shared" si="38"/>
        <v>7.9500000000000001E-2</v>
      </c>
      <c r="O75" s="76">
        <f t="shared" si="38"/>
        <v>0.318</v>
      </c>
      <c r="P75" s="76">
        <f t="shared" si="38"/>
        <v>0.39750000000000002</v>
      </c>
      <c r="Q75" s="76">
        <f t="shared" si="38"/>
        <v>0.79500000000000004</v>
      </c>
      <c r="R75" s="70">
        <f t="shared" si="41"/>
        <v>23.85</v>
      </c>
      <c r="S75" s="49">
        <v>28</v>
      </c>
      <c r="T75" s="61"/>
      <c r="U75" s="58">
        <f>S75-R75</f>
        <v>4.1499999999999986</v>
      </c>
      <c r="V75" s="69">
        <f t="shared" si="42"/>
        <v>0</v>
      </c>
      <c r="W75" s="69">
        <f t="shared" si="43"/>
        <v>0</v>
      </c>
      <c r="X75" s="69">
        <f t="shared" si="44"/>
        <v>0</v>
      </c>
      <c r="Y75" s="69">
        <f t="shared" si="45"/>
        <v>0</v>
      </c>
      <c r="Z75" s="69">
        <f t="shared" si="46"/>
        <v>0</v>
      </c>
      <c r="AA75" s="69">
        <f t="shared" si="47"/>
        <v>0</v>
      </c>
      <c r="AB75" s="69">
        <f t="shared" si="48"/>
        <v>0</v>
      </c>
      <c r="AC75" s="58">
        <f t="shared" si="49"/>
        <v>0</v>
      </c>
      <c r="AD75" s="83">
        <f t="shared" si="52"/>
        <v>4.1499999999999986</v>
      </c>
      <c r="AE75" s="39">
        <f>VLOOKUP(A75,summary!$A$5:$AO$5000,41,0)</f>
        <v>-2</v>
      </c>
      <c r="AF75" s="80">
        <f t="shared" si="50"/>
        <v>-31.8</v>
      </c>
      <c r="AG75" s="20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63">
        <f>G75/10</f>
        <v>1.59</v>
      </c>
      <c r="H76" s="67">
        <f>VLOOKUP(A76,summary!$A$5:$AL$5006,34,0)</f>
        <v>0</v>
      </c>
      <c r="I76" s="67">
        <f t="shared" si="51"/>
        <v>0</v>
      </c>
      <c r="J76" s="68">
        <v>0.5</v>
      </c>
      <c r="K76" s="76">
        <f t="shared" si="40"/>
        <v>0.55649999999999999</v>
      </c>
      <c r="L76" s="76">
        <f t="shared" si="39"/>
        <v>1.5900000000000001E-2</v>
      </c>
      <c r="M76" s="76">
        <f t="shared" si="39"/>
        <v>6.3600000000000004E-2</v>
      </c>
      <c r="N76" s="76">
        <f t="shared" si="38"/>
        <v>7.9500000000000005E-3</v>
      </c>
      <c r="O76" s="76">
        <f t="shared" si="38"/>
        <v>3.1800000000000002E-2</v>
      </c>
      <c r="P76" s="76">
        <f t="shared" si="38"/>
        <v>3.9750000000000008E-2</v>
      </c>
      <c r="Q76" s="76">
        <f t="shared" si="38"/>
        <v>7.9500000000000015E-2</v>
      </c>
      <c r="R76" s="70">
        <f t="shared" si="41"/>
        <v>2.3850000000000002</v>
      </c>
      <c r="S76" s="49">
        <v>8</v>
      </c>
      <c r="T76" s="61"/>
      <c r="U76" s="58">
        <f>S76-R76</f>
        <v>5.6150000000000002</v>
      </c>
      <c r="V76" s="69">
        <f t="shared" si="42"/>
        <v>0</v>
      </c>
      <c r="W76" s="69">
        <f t="shared" si="43"/>
        <v>0</v>
      </c>
      <c r="X76" s="69">
        <f t="shared" si="44"/>
        <v>0</v>
      </c>
      <c r="Y76" s="69">
        <f t="shared" si="45"/>
        <v>0</v>
      </c>
      <c r="Z76" s="69">
        <f t="shared" si="46"/>
        <v>0</v>
      </c>
      <c r="AA76" s="69">
        <f t="shared" si="47"/>
        <v>0</v>
      </c>
      <c r="AB76" s="69">
        <f t="shared" si="48"/>
        <v>0</v>
      </c>
      <c r="AC76" s="58">
        <f t="shared" si="49"/>
        <v>0</v>
      </c>
      <c r="AD76" s="83">
        <f t="shared" si="52"/>
        <v>5.6150000000000002</v>
      </c>
      <c r="AE76" s="39">
        <f>VLOOKUP(A76,summary!$A$5:$AO$5000,41,0)</f>
        <v>0</v>
      </c>
      <c r="AF76" s="80">
        <f t="shared" si="50"/>
        <v>0</v>
      </c>
      <c r="AG76" s="20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</row>
    <row r="77" spans="1:51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63">
        <v>15</v>
      </c>
      <c r="H77" s="67">
        <f>VLOOKUP(A77,summary!$A$5:$AL$5006,34,0)</f>
        <v>0</v>
      </c>
      <c r="I77" s="67">
        <f t="shared" si="51"/>
        <v>0</v>
      </c>
      <c r="J77" s="68">
        <v>0.5</v>
      </c>
      <c r="K77" s="76">
        <f t="shared" si="40"/>
        <v>5.25</v>
      </c>
      <c r="L77" s="76">
        <f t="shared" si="39"/>
        <v>0.15</v>
      </c>
      <c r="M77" s="76">
        <f t="shared" si="39"/>
        <v>0.6</v>
      </c>
      <c r="N77" s="76">
        <f t="shared" si="38"/>
        <v>7.4999999999999997E-2</v>
      </c>
      <c r="O77" s="76">
        <f t="shared" si="38"/>
        <v>0.3</v>
      </c>
      <c r="P77" s="76">
        <f t="shared" si="38"/>
        <v>0.375</v>
      </c>
      <c r="Q77" s="76">
        <f t="shared" si="38"/>
        <v>0.75</v>
      </c>
      <c r="R77" s="70">
        <f t="shared" si="41"/>
        <v>22.5</v>
      </c>
      <c r="S77" s="49">
        <v>40</v>
      </c>
      <c r="T77" s="61"/>
      <c r="U77" s="58">
        <f>S77-R77</f>
        <v>17.5</v>
      </c>
      <c r="V77" s="69">
        <f t="shared" si="42"/>
        <v>0</v>
      </c>
      <c r="W77" s="69">
        <f t="shared" si="43"/>
        <v>0</v>
      </c>
      <c r="X77" s="69">
        <f t="shared" si="44"/>
        <v>0</v>
      </c>
      <c r="Y77" s="69">
        <f t="shared" si="45"/>
        <v>0</v>
      </c>
      <c r="Z77" s="69">
        <f t="shared" si="46"/>
        <v>0</v>
      </c>
      <c r="AA77" s="69">
        <f t="shared" si="47"/>
        <v>0</v>
      </c>
      <c r="AB77" s="69">
        <f t="shared" si="48"/>
        <v>0</v>
      </c>
      <c r="AC77" s="58">
        <f t="shared" si="49"/>
        <v>0</v>
      </c>
      <c r="AD77" s="83">
        <f t="shared" si="52"/>
        <v>17.5</v>
      </c>
      <c r="AE77" s="39">
        <f>VLOOKUP(A77,summary!$A$5:$AO$5000,41,0)</f>
        <v>-1</v>
      </c>
      <c r="AF77" s="80">
        <f t="shared" si="50"/>
        <v>-15</v>
      </c>
      <c r="AG77" s="20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</row>
    <row r="78" spans="1:51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63">
        <f>G77/1000*70*10+1</f>
        <v>11.5</v>
      </c>
      <c r="H78" s="67">
        <f>VLOOKUP(A78,summary!$A$5:$AL$5006,34,0)</f>
        <v>0</v>
      </c>
      <c r="I78" s="67">
        <f t="shared" si="51"/>
        <v>0</v>
      </c>
      <c r="J78" s="68">
        <v>0.5</v>
      </c>
      <c r="K78" s="76">
        <f t="shared" si="40"/>
        <v>4.0249999999999995</v>
      </c>
      <c r="L78" s="76">
        <f t="shared" si="39"/>
        <v>0.115</v>
      </c>
      <c r="M78" s="76">
        <f t="shared" si="39"/>
        <v>0.46</v>
      </c>
      <c r="N78" s="76">
        <f t="shared" si="38"/>
        <v>5.7500000000000002E-2</v>
      </c>
      <c r="O78" s="76">
        <f t="shared" si="38"/>
        <v>0.23</v>
      </c>
      <c r="P78" s="76">
        <f t="shared" si="38"/>
        <v>0.28750000000000003</v>
      </c>
      <c r="Q78" s="76">
        <f t="shared" si="38"/>
        <v>0.57500000000000007</v>
      </c>
      <c r="R78" s="70">
        <f t="shared" si="41"/>
        <v>17.25</v>
      </c>
      <c r="S78" s="49">
        <v>45</v>
      </c>
      <c r="T78" s="61"/>
      <c r="U78" s="58">
        <f>S78-R78</f>
        <v>27.75</v>
      </c>
      <c r="V78" s="69">
        <f t="shared" si="42"/>
        <v>0</v>
      </c>
      <c r="W78" s="69">
        <f t="shared" si="43"/>
        <v>0</v>
      </c>
      <c r="X78" s="69">
        <f t="shared" si="44"/>
        <v>0</v>
      </c>
      <c r="Y78" s="69">
        <f t="shared" si="45"/>
        <v>0</v>
      </c>
      <c r="Z78" s="69">
        <f t="shared" si="46"/>
        <v>0</v>
      </c>
      <c r="AA78" s="69">
        <f t="shared" si="47"/>
        <v>0</v>
      </c>
      <c r="AB78" s="69">
        <f t="shared" si="48"/>
        <v>0</v>
      </c>
      <c r="AC78" s="58">
        <f t="shared" si="49"/>
        <v>0</v>
      </c>
      <c r="AD78" s="83">
        <f t="shared" si="52"/>
        <v>27.75</v>
      </c>
      <c r="AE78" s="39">
        <f>VLOOKUP(A78,summary!$A$5:$AO$5000,41,0)</f>
        <v>0</v>
      </c>
      <c r="AF78" s="80">
        <f t="shared" si="50"/>
        <v>0</v>
      </c>
      <c r="AG78" s="20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spans="1:51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63">
        <v>12</v>
      </c>
      <c r="H79" s="67">
        <f>VLOOKUP(A79,summary!$A$5:$AL$5006,34,0)</f>
        <v>0</v>
      </c>
      <c r="I79" s="67">
        <f t="shared" si="51"/>
        <v>0</v>
      </c>
      <c r="J79" s="68">
        <v>0.5</v>
      </c>
      <c r="K79" s="76">
        <f t="shared" si="40"/>
        <v>4.1999999999999993</v>
      </c>
      <c r="L79" s="76">
        <f t="shared" si="39"/>
        <v>0.12</v>
      </c>
      <c r="M79" s="76">
        <f t="shared" si="39"/>
        <v>0.48</v>
      </c>
      <c r="N79" s="76">
        <f t="shared" si="38"/>
        <v>0.06</v>
      </c>
      <c r="O79" s="76">
        <f t="shared" si="38"/>
        <v>0.24</v>
      </c>
      <c r="P79" s="76">
        <f t="shared" si="38"/>
        <v>0.30000000000000004</v>
      </c>
      <c r="Q79" s="76">
        <f t="shared" si="38"/>
        <v>0.60000000000000009</v>
      </c>
      <c r="R79" s="70">
        <f t="shared" si="41"/>
        <v>18</v>
      </c>
      <c r="S79" s="49">
        <v>40</v>
      </c>
      <c r="T79" s="61"/>
      <c r="U79" s="58">
        <f>S79-R79</f>
        <v>22</v>
      </c>
      <c r="V79" s="69">
        <f t="shared" si="42"/>
        <v>0</v>
      </c>
      <c r="W79" s="69">
        <f t="shared" si="43"/>
        <v>0</v>
      </c>
      <c r="X79" s="69">
        <f t="shared" si="44"/>
        <v>0</v>
      </c>
      <c r="Y79" s="69">
        <f t="shared" si="45"/>
        <v>0</v>
      </c>
      <c r="Z79" s="69">
        <f t="shared" si="46"/>
        <v>0</v>
      </c>
      <c r="AA79" s="69">
        <f t="shared" si="47"/>
        <v>0</v>
      </c>
      <c r="AB79" s="69">
        <f t="shared" si="48"/>
        <v>0</v>
      </c>
      <c r="AC79" s="58">
        <f t="shared" si="49"/>
        <v>0</v>
      </c>
      <c r="AD79" s="83">
        <f t="shared" si="52"/>
        <v>22</v>
      </c>
      <c r="AE79" s="39">
        <f>VLOOKUP(A79,summary!$A$5:$AO$5000,41,0)</f>
        <v>-1</v>
      </c>
      <c r="AF79" s="80">
        <f t="shared" si="50"/>
        <v>-12</v>
      </c>
      <c r="AG79" s="20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</row>
    <row r="80" spans="1:51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63">
        <v>31.5</v>
      </c>
      <c r="H80" s="67">
        <f>VLOOKUP(A80,summary!$A$5:$AL$5006,34,0)</f>
        <v>0</v>
      </c>
      <c r="I80" s="67">
        <f t="shared" si="51"/>
        <v>0</v>
      </c>
      <c r="J80" s="68">
        <v>0</v>
      </c>
      <c r="K80" s="76">
        <f t="shared" si="40"/>
        <v>0</v>
      </c>
      <c r="L80" s="76">
        <f t="shared" si="39"/>
        <v>0</v>
      </c>
      <c r="M80" s="76">
        <f t="shared" si="39"/>
        <v>0</v>
      </c>
      <c r="N80" s="76">
        <f t="shared" si="38"/>
        <v>0</v>
      </c>
      <c r="O80" s="76">
        <f t="shared" si="38"/>
        <v>0</v>
      </c>
      <c r="P80" s="76">
        <f t="shared" si="38"/>
        <v>0</v>
      </c>
      <c r="Q80" s="76">
        <f t="shared" si="38"/>
        <v>0</v>
      </c>
      <c r="R80" s="70">
        <f t="shared" si="41"/>
        <v>31.5</v>
      </c>
      <c r="S80" s="49">
        <v>0</v>
      </c>
      <c r="T80" s="61"/>
      <c r="U80" s="58">
        <v>0</v>
      </c>
      <c r="V80" s="69">
        <f t="shared" si="42"/>
        <v>0</v>
      </c>
      <c r="W80" s="69">
        <f t="shared" si="43"/>
        <v>0</v>
      </c>
      <c r="X80" s="69">
        <f t="shared" si="44"/>
        <v>0</v>
      </c>
      <c r="Y80" s="69">
        <f t="shared" si="45"/>
        <v>0</v>
      </c>
      <c r="Z80" s="69">
        <f t="shared" si="46"/>
        <v>0</v>
      </c>
      <c r="AA80" s="69">
        <f t="shared" si="47"/>
        <v>0</v>
      </c>
      <c r="AB80" s="69">
        <f t="shared" si="48"/>
        <v>0</v>
      </c>
      <c r="AC80" s="58">
        <f t="shared" si="49"/>
        <v>0</v>
      </c>
      <c r="AD80" s="83">
        <f t="shared" si="52"/>
        <v>0</v>
      </c>
      <c r="AE80" s="39">
        <f>VLOOKUP(A80,summary!$A$5:$AO$5000,41,0)</f>
        <v>0</v>
      </c>
      <c r="AF80" s="80">
        <f t="shared" si="50"/>
        <v>0</v>
      </c>
      <c r="AG80" s="20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63">
        <f>3.6*10</f>
        <v>36</v>
      </c>
      <c r="H81" s="67">
        <f>VLOOKUP(A81,summary!$A$5:$AL$5006,34,0)</f>
        <v>0</v>
      </c>
      <c r="I81" s="67">
        <f t="shared" si="51"/>
        <v>0</v>
      </c>
      <c r="J81" s="68">
        <v>0.2</v>
      </c>
      <c r="K81" s="76">
        <f t="shared" si="40"/>
        <v>5.04</v>
      </c>
      <c r="L81" s="76">
        <f t="shared" si="39"/>
        <v>0.14400000000000002</v>
      </c>
      <c r="M81" s="76">
        <f t="shared" si="39"/>
        <v>0.57600000000000007</v>
      </c>
      <c r="N81" s="76">
        <f t="shared" si="38"/>
        <v>7.2000000000000008E-2</v>
      </c>
      <c r="O81" s="76">
        <f t="shared" si="38"/>
        <v>0.28800000000000003</v>
      </c>
      <c r="P81" s="76">
        <f t="shared" si="38"/>
        <v>0.36000000000000004</v>
      </c>
      <c r="Q81" s="76">
        <f t="shared" si="38"/>
        <v>0.72000000000000008</v>
      </c>
      <c r="R81" s="70">
        <f t="shared" si="41"/>
        <v>43.2</v>
      </c>
      <c r="S81" s="49">
        <v>45</v>
      </c>
      <c r="T81" s="61"/>
      <c r="U81" s="58">
        <f>S81-R81</f>
        <v>1.7999999999999972</v>
      </c>
      <c r="V81" s="69">
        <f t="shared" si="42"/>
        <v>0</v>
      </c>
      <c r="W81" s="69">
        <f t="shared" si="43"/>
        <v>0</v>
      </c>
      <c r="X81" s="69">
        <f t="shared" si="44"/>
        <v>0</v>
      </c>
      <c r="Y81" s="69">
        <f t="shared" si="45"/>
        <v>0</v>
      </c>
      <c r="Z81" s="69">
        <f t="shared" si="46"/>
        <v>0</v>
      </c>
      <c r="AA81" s="69">
        <f t="shared" si="47"/>
        <v>0</v>
      </c>
      <c r="AB81" s="69">
        <f t="shared" si="48"/>
        <v>0</v>
      </c>
      <c r="AC81" s="58">
        <f t="shared" si="49"/>
        <v>0</v>
      </c>
      <c r="AD81" s="83">
        <f t="shared" si="52"/>
        <v>1.7999999999999972</v>
      </c>
      <c r="AE81" s="39">
        <f>VLOOKUP(A81,summary!$A$5:$AO$5000,41,0)</f>
        <v>-1</v>
      </c>
      <c r="AF81" s="80">
        <f t="shared" si="50"/>
        <v>-36</v>
      </c>
      <c r="AG81" s="20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63">
        <f>3.6*4</f>
        <v>14.4</v>
      </c>
      <c r="H82" s="67">
        <f>VLOOKUP(A82,summary!$A$5:$AL$5006,34,0)</f>
        <v>0</v>
      </c>
      <c r="I82" s="67">
        <f t="shared" si="51"/>
        <v>0</v>
      </c>
      <c r="J82" s="68">
        <v>0.2</v>
      </c>
      <c r="K82" s="76">
        <f t="shared" si="40"/>
        <v>2.016</v>
      </c>
      <c r="L82" s="76">
        <f t="shared" si="39"/>
        <v>5.7600000000000005E-2</v>
      </c>
      <c r="M82" s="76">
        <f t="shared" si="39"/>
        <v>0.23040000000000002</v>
      </c>
      <c r="N82" s="76">
        <f t="shared" si="38"/>
        <v>2.8800000000000003E-2</v>
      </c>
      <c r="O82" s="76">
        <f t="shared" si="38"/>
        <v>0.11520000000000001</v>
      </c>
      <c r="P82" s="76">
        <f t="shared" si="38"/>
        <v>0.14400000000000002</v>
      </c>
      <c r="Q82" s="76">
        <f t="shared" si="38"/>
        <v>0.28800000000000003</v>
      </c>
      <c r="R82" s="70">
        <f t="shared" si="41"/>
        <v>17.28</v>
      </c>
      <c r="S82" s="49">
        <v>18</v>
      </c>
      <c r="T82" s="61"/>
      <c r="U82" s="58">
        <f>S82-R82</f>
        <v>0.71999999999999886</v>
      </c>
      <c r="V82" s="69">
        <f t="shared" si="42"/>
        <v>0</v>
      </c>
      <c r="W82" s="69">
        <f t="shared" si="43"/>
        <v>0</v>
      </c>
      <c r="X82" s="69">
        <f t="shared" si="44"/>
        <v>0</v>
      </c>
      <c r="Y82" s="69">
        <f t="shared" si="45"/>
        <v>0</v>
      </c>
      <c r="Z82" s="69">
        <f t="shared" si="46"/>
        <v>0</v>
      </c>
      <c r="AA82" s="69">
        <f t="shared" si="47"/>
        <v>0</v>
      </c>
      <c r="AB82" s="69">
        <f t="shared" si="48"/>
        <v>0</v>
      </c>
      <c r="AC82" s="58">
        <f t="shared" si="49"/>
        <v>0</v>
      </c>
      <c r="AD82" s="83">
        <f t="shared" si="52"/>
        <v>0.71999999999999886</v>
      </c>
      <c r="AE82" s="39">
        <f>VLOOKUP(A82,summary!$A$5:$AO$5000,41,0)</f>
        <v>0</v>
      </c>
      <c r="AF82" s="80">
        <f t="shared" si="50"/>
        <v>0</v>
      </c>
      <c r="AG82" s="20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63">
        <f>78/20</f>
        <v>3.9</v>
      </c>
      <c r="H83" s="67">
        <f>VLOOKUP(A83,summary!$A$5:$AL$5006,34,0)</f>
        <v>0</v>
      </c>
      <c r="I83" s="67">
        <f t="shared" si="51"/>
        <v>0</v>
      </c>
      <c r="J83" s="68">
        <v>0.5</v>
      </c>
      <c r="K83" s="76">
        <f t="shared" si="40"/>
        <v>1.365</v>
      </c>
      <c r="L83" s="76">
        <f t="shared" si="39"/>
        <v>3.9E-2</v>
      </c>
      <c r="M83" s="76">
        <f t="shared" si="39"/>
        <v>0.156</v>
      </c>
      <c r="N83" s="76">
        <f t="shared" si="38"/>
        <v>1.95E-2</v>
      </c>
      <c r="O83" s="76">
        <f t="shared" si="38"/>
        <v>7.8E-2</v>
      </c>
      <c r="P83" s="76">
        <f t="shared" si="38"/>
        <v>9.7500000000000003E-2</v>
      </c>
      <c r="Q83" s="76">
        <f t="shared" si="38"/>
        <v>0.19500000000000001</v>
      </c>
      <c r="R83" s="70">
        <f t="shared" si="41"/>
        <v>5.85</v>
      </c>
      <c r="S83" s="49">
        <v>6</v>
      </c>
      <c r="T83" s="61"/>
      <c r="U83" s="58">
        <f>S83-R83</f>
        <v>0.15000000000000036</v>
      </c>
      <c r="V83" s="69">
        <f t="shared" si="42"/>
        <v>0</v>
      </c>
      <c r="W83" s="69">
        <f t="shared" si="43"/>
        <v>0</v>
      </c>
      <c r="X83" s="69">
        <f t="shared" si="44"/>
        <v>0</v>
      </c>
      <c r="Y83" s="69">
        <f t="shared" si="45"/>
        <v>0</v>
      </c>
      <c r="Z83" s="69">
        <f t="shared" si="46"/>
        <v>0</v>
      </c>
      <c r="AA83" s="69">
        <f t="shared" si="47"/>
        <v>0</v>
      </c>
      <c r="AB83" s="69">
        <f t="shared" si="48"/>
        <v>0</v>
      </c>
      <c r="AC83" s="58">
        <f t="shared" si="49"/>
        <v>0</v>
      </c>
      <c r="AD83" s="83">
        <f t="shared" si="52"/>
        <v>0.15000000000000036</v>
      </c>
      <c r="AE83" s="39">
        <f>VLOOKUP(A83,summary!$A$5:$AO$5000,41,0)</f>
        <v>0</v>
      </c>
      <c r="AF83" s="80">
        <f t="shared" si="50"/>
        <v>0</v>
      </c>
      <c r="AG83" s="20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65"/>
      <c r="H84" s="67">
        <f>VLOOKUP(A84,summary!$A$5:$AL$5006,34,0)</f>
        <v>0</v>
      </c>
      <c r="I84" s="67">
        <f t="shared" si="51"/>
        <v>0</v>
      </c>
      <c r="J84" s="68">
        <f t="shared" ref="J84:J111" si="53">J83</f>
        <v>0.5</v>
      </c>
      <c r="K84" s="76">
        <f t="shared" si="40"/>
        <v>0</v>
      </c>
      <c r="L84" s="76">
        <f t="shared" si="39"/>
        <v>0</v>
      </c>
      <c r="M84" s="76">
        <f t="shared" si="39"/>
        <v>0</v>
      </c>
      <c r="N84" s="76">
        <f t="shared" si="38"/>
        <v>0</v>
      </c>
      <c r="O84" s="76">
        <f t="shared" si="38"/>
        <v>0</v>
      </c>
      <c r="P84" s="76">
        <f t="shared" si="38"/>
        <v>0</v>
      </c>
      <c r="Q84" s="76">
        <f t="shared" si="38"/>
        <v>0</v>
      </c>
      <c r="R84" s="70">
        <f t="shared" si="41"/>
        <v>0</v>
      </c>
      <c r="S84" s="49">
        <v>13</v>
      </c>
      <c r="T84" s="61"/>
      <c r="U84" s="58">
        <f>S84-R84</f>
        <v>13</v>
      </c>
      <c r="V84" s="69">
        <f t="shared" si="42"/>
        <v>0</v>
      </c>
      <c r="W84" s="69">
        <f t="shared" si="43"/>
        <v>0</v>
      </c>
      <c r="X84" s="69">
        <f t="shared" si="44"/>
        <v>0</v>
      </c>
      <c r="Y84" s="69">
        <f t="shared" si="45"/>
        <v>0</v>
      </c>
      <c r="Z84" s="69">
        <f t="shared" si="46"/>
        <v>0</v>
      </c>
      <c r="AA84" s="69">
        <f t="shared" si="47"/>
        <v>0</v>
      </c>
      <c r="AB84" s="69">
        <f t="shared" si="48"/>
        <v>0</v>
      </c>
      <c r="AC84" s="58">
        <f t="shared" si="49"/>
        <v>0</v>
      </c>
      <c r="AD84" s="83">
        <f t="shared" si="52"/>
        <v>13</v>
      </c>
      <c r="AE84" s="39">
        <f>VLOOKUP(A84,summary!$A$5:$AO$5000,41,0)</f>
        <v>0</v>
      </c>
      <c r="AF84" s="80">
        <f t="shared" si="50"/>
        <v>0</v>
      </c>
      <c r="AG84" s="20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</row>
    <row r="85" spans="1:51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65"/>
      <c r="H85" s="67">
        <f>VLOOKUP(A85,summary!$A$5:$AL$5006,34,0)</f>
        <v>0</v>
      </c>
      <c r="I85" s="67">
        <f t="shared" si="51"/>
        <v>0</v>
      </c>
      <c r="J85" s="68">
        <f t="shared" si="53"/>
        <v>0.5</v>
      </c>
      <c r="K85" s="76">
        <f t="shared" si="40"/>
        <v>0</v>
      </c>
      <c r="L85" s="76">
        <f t="shared" si="39"/>
        <v>0</v>
      </c>
      <c r="M85" s="76">
        <f t="shared" si="39"/>
        <v>0</v>
      </c>
      <c r="N85" s="76">
        <f t="shared" si="38"/>
        <v>0</v>
      </c>
      <c r="O85" s="76">
        <f t="shared" si="38"/>
        <v>0</v>
      </c>
      <c r="P85" s="76">
        <f t="shared" si="38"/>
        <v>0</v>
      </c>
      <c r="Q85" s="76">
        <f t="shared" si="38"/>
        <v>0</v>
      </c>
      <c r="R85" s="70">
        <f t="shared" si="41"/>
        <v>0</v>
      </c>
      <c r="S85" s="49">
        <v>11.2</v>
      </c>
      <c r="T85" s="61"/>
      <c r="U85" s="58">
        <f>S85-R85</f>
        <v>11.2</v>
      </c>
      <c r="V85" s="69">
        <f t="shared" si="42"/>
        <v>0</v>
      </c>
      <c r="W85" s="69">
        <f t="shared" si="43"/>
        <v>0</v>
      </c>
      <c r="X85" s="69">
        <f t="shared" si="44"/>
        <v>0</v>
      </c>
      <c r="Y85" s="69">
        <f t="shared" si="45"/>
        <v>0</v>
      </c>
      <c r="Z85" s="69">
        <f t="shared" si="46"/>
        <v>0</v>
      </c>
      <c r="AA85" s="69">
        <f t="shared" si="47"/>
        <v>0</v>
      </c>
      <c r="AB85" s="69">
        <f t="shared" si="48"/>
        <v>0</v>
      </c>
      <c r="AC85" s="58">
        <f t="shared" si="49"/>
        <v>0</v>
      </c>
      <c r="AD85" s="83">
        <f t="shared" si="52"/>
        <v>11.2</v>
      </c>
      <c r="AE85" s="39">
        <f>VLOOKUP(A85,summary!$A$5:$AO$5000,41,0)</f>
        <v>0</v>
      </c>
      <c r="AF85" s="80">
        <f t="shared" si="50"/>
        <v>0</v>
      </c>
      <c r="AG85" s="20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</row>
    <row r="86" spans="1:51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63">
        <v>59</v>
      </c>
      <c r="H86" s="67">
        <f>VLOOKUP(A86,summary!$A$5:$AL$5006,34,0)</f>
        <v>0</v>
      </c>
      <c r="I86" s="67">
        <f t="shared" si="51"/>
        <v>0</v>
      </c>
      <c r="J86" s="68">
        <v>0</v>
      </c>
      <c r="K86" s="76">
        <f t="shared" si="40"/>
        <v>0</v>
      </c>
      <c r="L86" s="76">
        <f t="shared" si="39"/>
        <v>0</v>
      </c>
      <c r="M86" s="76">
        <f t="shared" si="39"/>
        <v>0</v>
      </c>
      <c r="N86" s="76">
        <f t="shared" si="38"/>
        <v>0</v>
      </c>
      <c r="O86" s="76">
        <f t="shared" si="38"/>
        <v>0</v>
      </c>
      <c r="P86" s="76">
        <f t="shared" si="38"/>
        <v>0</v>
      </c>
      <c r="Q86" s="76">
        <f t="shared" si="38"/>
        <v>0</v>
      </c>
      <c r="R86" s="70">
        <f t="shared" si="41"/>
        <v>59</v>
      </c>
      <c r="S86" s="49">
        <v>0</v>
      </c>
      <c r="T86" s="61"/>
      <c r="U86" s="58">
        <v>0</v>
      </c>
      <c r="V86" s="69">
        <f t="shared" si="42"/>
        <v>0</v>
      </c>
      <c r="W86" s="69">
        <f t="shared" si="43"/>
        <v>0</v>
      </c>
      <c r="X86" s="69">
        <f t="shared" si="44"/>
        <v>0</v>
      </c>
      <c r="Y86" s="69">
        <f t="shared" si="45"/>
        <v>0</v>
      </c>
      <c r="Z86" s="69">
        <f t="shared" si="46"/>
        <v>0</v>
      </c>
      <c r="AA86" s="69">
        <f t="shared" si="47"/>
        <v>0</v>
      </c>
      <c r="AB86" s="69">
        <f t="shared" si="48"/>
        <v>0</v>
      </c>
      <c r="AC86" s="58">
        <f t="shared" si="49"/>
        <v>0</v>
      </c>
      <c r="AD86" s="83">
        <f t="shared" si="52"/>
        <v>0</v>
      </c>
      <c r="AE86" s="39">
        <f>VLOOKUP(A86,summary!$A$5:$AO$5000,41,0)</f>
        <v>0</v>
      </c>
      <c r="AF86" s="80">
        <f t="shared" si="50"/>
        <v>0</v>
      </c>
      <c r="AG86" s="20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</row>
    <row r="87" spans="1:51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63">
        <f>G86/25*3</f>
        <v>7.08</v>
      </c>
      <c r="H87" s="67">
        <f>VLOOKUP(A87,summary!$A$5:$AL$5006,34,0)</f>
        <v>0</v>
      </c>
      <c r="I87" s="67">
        <f t="shared" si="51"/>
        <v>0</v>
      </c>
      <c r="J87" s="68">
        <v>0.2</v>
      </c>
      <c r="K87" s="76">
        <f t="shared" si="40"/>
        <v>0.99120000000000008</v>
      </c>
      <c r="L87" s="76">
        <f t="shared" si="39"/>
        <v>2.8320000000000005E-2</v>
      </c>
      <c r="M87" s="76">
        <f t="shared" si="39"/>
        <v>0.11328000000000002</v>
      </c>
      <c r="N87" s="76">
        <f t="shared" si="38"/>
        <v>1.4160000000000002E-2</v>
      </c>
      <c r="O87" s="76">
        <f t="shared" si="38"/>
        <v>5.664000000000001E-2</v>
      </c>
      <c r="P87" s="76">
        <f t="shared" si="38"/>
        <v>7.0800000000000016E-2</v>
      </c>
      <c r="Q87" s="76">
        <f t="shared" si="38"/>
        <v>0.14160000000000003</v>
      </c>
      <c r="R87" s="70">
        <f t="shared" si="41"/>
        <v>8.4960000000000004</v>
      </c>
      <c r="S87" s="49">
        <v>9</v>
      </c>
      <c r="T87" s="61"/>
      <c r="U87" s="58">
        <f t="shared" ref="U87:U92" si="54">S87-R87</f>
        <v>0.50399999999999956</v>
      </c>
      <c r="V87" s="69">
        <f t="shared" si="42"/>
        <v>0</v>
      </c>
      <c r="W87" s="69">
        <f t="shared" si="43"/>
        <v>0</v>
      </c>
      <c r="X87" s="69">
        <f t="shared" si="44"/>
        <v>0</v>
      </c>
      <c r="Y87" s="69">
        <f t="shared" si="45"/>
        <v>0</v>
      </c>
      <c r="Z87" s="69">
        <f t="shared" si="46"/>
        <v>0</v>
      </c>
      <c r="AA87" s="69">
        <f t="shared" si="47"/>
        <v>0</v>
      </c>
      <c r="AB87" s="69">
        <f t="shared" si="48"/>
        <v>0</v>
      </c>
      <c r="AC87" s="58">
        <f t="shared" si="49"/>
        <v>0</v>
      </c>
      <c r="AD87" s="83">
        <f t="shared" si="52"/>
        <v>0.50399999999999956</v>
      </c>
      <c r="AE87" s="39">
        <f>VLOOKUP(A87,summary!$A$5:$AO$5000,41,0)</f>
        <v>-57</v>
      </c>
      <c r="AF87" s="80">
        <f t="shared" si="50"/>
        <v>-403.56</v>
      </c>
      <c r="AG87" s="20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63">
        <f>G86/25*10</f>
        <v>23.599999999999998</v>
      </c>
      <c r="H88" s="67">
        <f>VLOOKUP(A88,summary!$A$5:$AL$5006,34,0)</f>
        <v>0</v>
      </c>
      <c r="I88" s="67">
        <f t="shared" si="51"/>
        <v>0</v>
      </c>
      <c r="J88" s="68">
        <v>0.2</v>
      </c>
      <c r="K88" s="76">
        <f t="shared" si="40"/>
        <v>3.3039999999999998</v>
      </c>
      <c r="L88" s="76">
        <f t="shared" si="39"/>
        <v>9.4399999999999998E-2</v>
      </c>
      <c r="M88" s="76">
        <f t="shared" si="39"/>
        <v>0.37759999999999999</v>
      </c>
      <c r="N88" s="76">
        <f t="shared" si="38"/>
        <v>4.7199999999999999E-2</v>
      </c>
      <c r="O88" s="76">
        <f t="shared" si="38"/>
        <v>0.1888</v>
      </c>
      <c r="P88" s="76">
        <f t="shared" si="38"/>
        <v>0.23599999999999999</v>
      </c>
      <c r="Q88" s="76">
        <f t="shared" si="38"/>
        <v>0.47199999999999998</v>
      </c>
      <c r="R88" s="70">
        <f t="shared" si="41"/>
        <v>28.319999999999997</v>
      </c>
      <c r="S88" s="49">
        <v>30</v>
      </c>
      <c r="T88" s="61"/>
      <c r="U88" s="58">
        <f t="shared" si="54"/>
        <v>1.6800000000000033</v>
      </c>
      <c r="V88" s="69">
        <f t="shared" si="42"/>
        <v>0</v>
      </c>
      <c r="W88" s="69">
        <f t="shared" si="43"/>
        <v>0</v>
      </c>
      <c r="X88" s="69">
        <f t="shared" si="44"/>
        <v>0</v>
      </c>
      <c r="Y88" s="69">
        <f t="shared" si="45"/>
        <v>0</v>
      </c>
      <c r="Z88" s="69">
        <f t="shared" si="46"/>
        <v>0</v>
      </c>
      <c r="AA88" s="69">
        <f t="shared" si="47"/>
        <v>0</v>
      </c>
      <c r="AB88" s="69">
        <f t="shared" si="48"/>
        <v>0</v>
      </c>
      <c r="AC88" s="58">
        <f t="shared" si="49"/>
        <v>0</v>
      </c>
      <c r="AD88" s="83">
        <f t="shared" si="52"/>
        <v>1.6800000000000033</v>
      </c>
      <c r="AE88" s="39">
        <f>VLOOKUP(A88,summary!$A$5:$AO$5000,41,0)</f>
        <v>-25</v>
      </c>
      <c r="AF88" s="80">
        <f t="shared" si="50"/>
        <v>-590</v>
      </c>
      <c r="AG88" s="20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63">
        <f>G86/25*4</f>
        <v>9.44</v>
      </c>
      <c r="H89" s="67">
        <f>VLOOKUP(A89,summary!$A$5:$AL$5006,34,0)</f>
        <v>0</v>
      </c>
      <c r="I89" s="67">
        <f t="shared" si="51"/>
        <v>0</v>
      </c>
      <c r="J89" s="68">
        <v>0.2</v>
      </c>
      <c r="K89" s="76">
        <f t="shared" si="40"/>
        <v>1.3215999999999999</v>
      </c>
      <c r="L89" s="76">
        <f t="shared" si="39"/>
        <v>3.7760000000000002E-2</v>
      </c>
      <c r="M89" s="76">
        <f t="shared" si="39"/>
        <v>0.15104000000000001</v>
      </c>
      <c r="N89" s="76">
        <f t="shared" si="38"/>
        <v>1.8880000000000001E-2</v>
      </c>
      <c r="O89" s="76">
        <f t="shared" si="38"/>
        <v>7.5520000000000004E-2</v>
      </c>
      <c r="P89" s="76">
        <f t="shared" si="38"/>
        <v>9.4399999999999998E-2</v>
      </c>
      <c r="Q89" s="76">
        <f t="shared" si="38"/>
        <v>0.1888</v>
      </c>
      <c r="R89" s="70">
        <f t="shared" si="41"/>
        <v>11.327999999999999</v>
      </c>
      <c r="S89" s="49">
        <v>13</v>
      </c>
      <c r="T89" s="61"/>
      <c r="U89" s="58">
        <f t="shared" si="54"/>
        <v>1.6720000000000006</v>
      </c>
      <c r="V89" s="69">
        <f t="shared" si="42"/>
        <v>0</v>
      </c>
      <c r="W89" s="69">
        <f t="shared" si="43"/>
        <v>0</v>
      </c>
      <c r="X89" s="69">
        <f t="shared" si="44"/>
        <v>0</v>
      </c>
      <c r="Y89" s="69">
        <f t="shared" si="45"/>
        <v>0</v>
      </c>
      <c r="Z89" s="69">
        <f t="shared" si="46"/>
        <v>0</v>
      </c>
      <c r="AA89" s="69">
        <f t="shared" si="47"/>
        <v>0</v>
      </c>
      <c r="AB89" s="69">
        <f t="shared" si="48"/>
        <v>0</v>
      </c>
      <c r="AC89" s="58">
        <f t="shared" si="49"/>
        <v>0</v>
      </c>
      <c r="AD89" s="83">
        <f t="shared" si="52"/>
        <v>1.6720000000000006</v>
      </c>
      <c r="AE89" s="39">
        <f>VLOOKUP(A89,summary!$A$5:$AO$5000,41,0)</f>
        <v>0</v>
      </c>
      <c r="AF89" s="80">
        <f t="shared" si="50"/>
        <v>0</v>
      </c>
      <c r="AG89" s="20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63">
        <v>27.5</v>
      </c>
      <c r="H90" s="67">
        <f>VLOOKUP(A90,summary!$A$5:$AL$5006,34,0)</f>
        <v>0</v>
      </c>
      <c r="I90" s="67">
        <f t="shared" si="51"/>
        <v>0</v>
      </c>
      <c r="J90" s="68">
        <v>0.15</v>
      </c>
      <c r="K90" s="76">
        <f t="shared" si="40"/>
        <v>2.8874999999999997</v>
      </c>
      <c r="L90" s="76">
        <f t="shared" si="39"/>
        <v>8.2500000000000004E-2</v>
      </c>
      <c r="M90" s="76">
        <f t="shared" si="39"/>
        <v>0.33</v>
      </c>
      <c r="N90" s="76">
        <f t="shared" si="38"/>
        <v>4.1250000000000002E-2</v>
      </c>
      <c r="O90" s="76">
        <f t="shared" si="38"/>
        <v>0.16500000000000001</v>
      </c>
      <c r="P90" s="76">
        <f t="shared" si="38"/>
        <v>0.20625000000000002</v>
      </c>
      <c r="Q90" s="76">
        <f t="shared" si="38"/>
        <v>0.41250000000000003</v>
      </c>
      <c r="R90" s="70">
        <f t="shared" si="41"/>
        <v>31.625</v>
      </c>
      <c r="S90" s="49">
        <v>32</v>
      </c>
      <c r="T90" s="61"/>
      <c r="U90" s="58">
        <f t="shared" si="54"/>
        <v>0.375</v>
      </c>
      <c r="V90" s="69">
        <f t="shared" si="42"/>
        <v>0</v>
      </c>
      <c r="W90" s="69">
        <f t="shared" si="43"/>
        <v>0</v>
      </c>
      <c r="X90" s="69">
        <f t="shared" si="44"/>
        <v>0</v>
      </c>
      <c r="Y90" s="69">
        <f t="shared" si="45"/>
        <v>0</v>
      </c>
      <c r="Z90" s="69">
        <f t="shared" si="46"/>
        <v>0</v>
      </c>
      <c r="AA90" s="69">
        <f t="shared" si="47"/>
        <v>0</v>
      </c>
      <c r="AB90" s="69">
        <f t="shared" si="48"/>
        <v>0</v>
      </c>
      <c r="AC90" s="58">
        <f t="shared" si="49"/>
        <v>0</v>
      </c>
      <c r="AD90" s="83">
        <f t="shared" si="52"/>
        <v>0.375</v>
      </c>
      <c r="AE90" s="39">
        <f>VLOOKUP(A90,summary!$A$5:$AO$5000,41,0)</f>
        <v>0</v>
      </c>
      <c r="AF90" s="80">
        <f t="shared" si="50"/>
        <v>0</v>
      </c>
      <c r="AG90" s="20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63">
        <f>G90/20</f>
        <v>1.375</v>
      </c>
      <c r="H91" s="67">
        <f>VLOOKUP(A91,summary!$A$5:$AL$5006,34,0)</f>
        <v>0</v>
      </c>
      <c r="I91" s="67">
        <f t="shared" si="51"/>
        <v>0</v>
      </c>
      <c r="J91" s="68">
        <v>0.5</v>
      </c>
      <c r="K91" s="76">
        <f t="shared" si="40"/>
        <v>0.48124999999999996</v>
      </c>
      <c r="L91" s="76">
        <f t="shared" si="39"/>
        <v>1.375E-2</v>
      </c>
      <c r="M91" s="76">
        <f t="shared" si="39"/>
        <v>5.5E-2</v>
      </c>
      <c r="N91" s="76">
        <f t="shared" si="38"/>
        <v>6.875E-3</v>
      </c>
      <c r="O91" s="76">
        <f t="shared" si="38"/>
        <v>2.75E-2</v>
      </c>
      <c r="P91" s="76">
        <f t="shared" si="38"/>
        <v>3.4375000000000003E-2</v>
      </c>
      <c r="Q91" s="76">
        <f t="shared" si="38"/>
        <v>6.8750000000000006E-2</v>
      </c>
      <c r="R91" s="70">
        <f t="shared" si="41"/>
        <v>2.0625</v>
      </c>
      <c r="S91" s="49">
        <v>2.5</v>
      </c>
      <c r="T91" s="61"/>
      <c r="U91" s="58">
        <f t="shared" si="54"/>
        <v>0.4375</v>
      </c>
      <c r="V91" s="69">
        <f t="shared" si="42"/>
        <v>0</v>
      </c>
      <c r="W91" s="69">
        <f t="shared" si="43"/>
        <v>0</v>
      </c>
      <c r="X91" s="69">
        <f t="shared" si="44"/>
        <v>0</v>
      </c>
      <c r="Y91" s="69">
        <f t="shared" si="45"/>
        <v>0</v>
      </c>
      <c r="Z91" s="69">
        <f t="shared" si="46"/>
        <v>0</v>
      </c>
      <c r="AA91" s="69">
        <f t="shared" si="47"/>
        <v>0</v>
      </c>
      <c r="AB91" s="69">
        <f t="shared" si="48"/>
        <v>0</v>
      </c>
      <c r="AC91" s="58">
        <f t="shared" si="49"/>
        <v>0</v>
      </c>
      <c r="AD91" s="83">
        <f t="shared" si="52"/>
        <v>0.4375</v>
      </c>
      <c r="AE91" s="39">
        <f>VLOOKUP(A91,summary!$A$5:$AO$5000,41,0)</f>
        <v>0</v>
      </c>
      <c r="AF91" s="80">
        <f t="shared" si="50"/>
        <v>0</v>
      </c>
      <c r="AG91" s="20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63">
        <v>28</v>
      </c>
      <c r="H92" s="67">
        <f>VLOOKUP(A92,summary!$A$5:$AL$5006,34,0)</f>
        <v>0</v>
      </c>
      <c r="I92" s="67">
        <f t="shared" si="51"/>
        <v>0</v>
      </c>
      <c r="J92" s="68">
        <v>0.25</v>
      </c>
      <c r="K92" s="76">
        <f t="shared" si="40"/>
        <v>4.8999999999999995</v>
      </c>
      <c r="L92" s="76">
        <f t="shared" si="39"/>
        <v>0.14000000000000001</v>
      </c>
      <c r="M92" s="76">
        <f t="shared" si="39"/>
        <v>0.56000000000000005</v>
      </c>
      <c r="N92" s="76">
        <f t="shared" si="38"/>
        <v>7.0000000000000007E-2</v>
      </c>
      <c r="O92" s="76">
        <f t="shared" si="38"/>
        <v>0.28000000000000003</v>
      </c>
      <c r="P92" s="76">
        <f t="shared" si="38"/>
        <v>0.35000000000000003</v>
      </c>
      <c r="Q92" s="76">
        <f t="shared" si="38"/>
        <v>0.70000000000000007</v>
      </c>
      <c r="R92" s="70">
        <f t="shared" si="41"/>
        <v>35</v>
      </c>
      <c r="S92" s="49">
        <v>36</v>
      </c>
      <c r="T92" s="61"/>
      <c r="U92" s="58">
        <f t="shared" si="54"/>
        <v>1</v>
      </c>
      <c r="V92" s="69">
        <f t="shared" si="42"/>
        <v>0</v>
      </c>
      <c r="W92" s="69">
        <f t="shared" si="43"/>
        <v>0</v>
      </c>
      <c r="X92" s="69">
        <f t="shared" si="44"/>
        <v>0</v>
      </c>
      <c r="Y92" s="69">
        <f t="shared" si="45"/>
        <v>0</v>
      </c>
      <c r="Z92" s="69">
        <f t="shared" si="46"/>
        <v>0</v>
      </c>
      <c r="AA92" s="69">
        <f t="shared" si="47"/>
        <v>0</v>
      </c>
      <c r="AB92" s="69">
        <f t="shared" si="48"/>
        <v>0</v>
      </c>
      <c r="AC92" s="58">
        <f t="shared" si="49"/>
        <v>0</v>
      </c>
      <c r="AD92" s="83">
        <f t="shared" si="52"/>
        <v>1</v>
      </c>
      <c r="AE92" s="39">
        <f>VLOOKUP(A92,summary!$A$5:$AO$5000,41,0)</f>
        <v>-3</v>
      </c>
      <c r="AF92" s="80">
        <f t="shared" si="50"/>
        <v>-84</v>
      </c>
      <c r="AG92" s="20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63">
        <v>95</v>
      </c>
      <c r="H93" s="67">
        <f>VLOOKUP(A93,summary!$A$5:$AL$5006,34,0)</f>
        <v>0</v>
      </c>
      <c r="I93" s="67">
        <f t="shared" si="51"/>
        <v>0</v>
      </c>
      <c r="J93" s="68">
        <v>0.1</v>
      </c>
      <c r="K93" s="76">
        <f t="shared" si="40"/>
        <v>6.6499999999999995</v>
      </c>
      <c r="L93" s="76">
        <f t="shared" si="39"/>
        <v>0.19</v>
      </c>
      <c r="M93" s="76">
        <f t="shared" si="39"/>
        <v>0.76</v>
      </c>
      <c r="N93" s="76">
        <f t="shared" si="38"/>
        <v>9.5000000000000001E-2</v>
      </c>
      <c r="O93" s="76">
        <f t="shared" si="38"/>
        <v>0.38</v>
      </c>
      <c r="P93" s="76">
        <f t="shared" si="38"/>
        <v>0.47500000000000003</v>
      </c>
      <c r="Q93" s="76">
        <f t="shared" si="38"/>
        <v>0.95000000000000007</v>
      </c>
      <c r="R93" s="70">
        <f t="shared" si="41"/>
        <v>104.5</v>
      </c>
      <c r="S93" s="49">
        <v>0</v>
      </c>
      <c r="T93" s="61"/>
      <c r="U93" s="58">
        <v>0</v>
      </c>
      <c r="V93" s="69">
        <f t="shared" si="42"/>
        <v>0</v>
      </c>
      <c r="W93" s="69">
        <f t="shared" si="43"/>
        <v>0</v>
      </c>
      <c r="X93" s="69">
        <f t="shared" si="44"/>
        <v>0</v>
      </c>
      <c r="Y93" s="69">
        <f t="shared" si="45"/>
        <v>0</v>
      </c>
      <c r="Z93" s="69">
        <f t="shared" si="46"/>
        <v>0</v>
      </c>
      <c r="AA93" s="69">
        <f t="shared" si="47"/>
        <v>0</v>
      </c>
      <c r="AB93" s="69">
        <f t="shared" si="48"/>
        <v>0</v>
      </c>
      <c r="AC93" s="58">
        <f t="shared" si="49"/>
        <v>0</v>
      </c>
      <c r="AD93" s="83">
        <f t="shared" si="52"/>
        <v>0</v>
      </c>
      <c r="AE93" s="39">
        <f>VLOOKUP(A93,summary!$A$5:$AO$5000,41,0)</f>
        <v>0</v>
      </c>
      <c r="AF93" s="80">
        <f t="shared" si="50"/>
        <v>0</v>
      </c>
      <c r="AG93" s="20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63">
        <f>G93/25</f>
        <v>3.8</v>
      </c>
      <c r="H94" s="67">
        <f>VLOOKUP(A94,summary!$A$5:$AL$5006,34,0)</f>
        <v>0</v>
      </c>
      <c r="I94" s="67">
        <f t="shared" si="51"/>
        <v>0</v>
      </c>
      <c r="J94" s="68">
        <v>0.3</v>
      </c>
      <c r="K94" s="76">
        <f t="shared" si="40"/>
        <v>0.79799999999999993</v>
      </c>
      <c r="L94" s="76">
        <f t="shared" si="39"/>
        <v>2.2799999999999997E-2</v>
      </c>
      <c r="M94" s="76">
        <f t="shared" si="39"/>
        <v>9.1199999999999989E-2</v>
      </c>
      <c r="N94" s="76">
        <f t="shared" si="38"/>
        <v>1.1399999999999999E-2</v>
      </c>
      <c r="O94" s="76">
        <f t="shared" si="38"/>
        <v>4.5599999999999995E-2</v>
      </c>
      <c r="P94" s="76">
        <f t="shared" si="38"/>
        <v>5.6999999999999995E-2</v>
      </c>
      <c r="Q94" s="76">
        <f t="shared" si="38"/>
        <v>0.11399999999999999</v>
      </c>
      <c r="R94" s="70">
        <f t="shared" si="41"/>
        <v>4.9399999999999995</v>
      </c>
      <c r="S94" s="49">
        <v>5.2</v>
      </c>
      <c r="T94" s="61"/>
      <c r="U94" s="58">
        <f>S94-R94</f>
        <v>0.26000000000000068</v>
      </c>
      <c r="V94" s="69">
        <f t="shared" si="42"/>
        <v>0</v>
      </c>
      <c r="W94" s="69">
        <f t="shared" si="43"/>
        <v>0</v>
      </c>
      <c r="X94" s="69">
        <f t="shared" si="44"/>
        <v>0</v>
      </c>
      <c r="Y94" s="69">
        <f t="shared" si="45"/>
        <v>0</v>
      </c>
      <c r="Z94" s="69">
        <f t="shared" si="46"/>
        <v>0</v>
      </c>
      <c r="AA94" s="69">
        <f t="shared" si="47"/>
        <v>0</v>
      </c>
      <c r="AB94" s="69">
        <f t="shared" si="48"/>
        <v>0</v>
      </c>
      <c r="AC94" s="58">
        <f t="shared" si="49"/>
        <v>0</v>
      </c>
      <c r="AD94" s="83">
        <f t="shared" si="52"/>
        <v>0.26000000000000068</v>
      </c>
      <c r="AE94" s="39">
        <f>VLOOKUP(A94,summary!$A$5:$AO$5000,41,0)</f>
        <v>0</v>
      </c>
      <c r="AF94" s="80">
        <f t="shared" si="50"/>
        <v>0</v>
      </c>
      <c r="AG94" s="20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63">
        <v>24.5</v>
      </c>
      <c r="H95" s="67">
        <f>VLOOKUP(A95,summary!$A$5:$AL$5006,34,0)</f>
        <v>0</v>
      </c>
      <c r="I95" s="67">
        <f t="shared" si="51"/>
        <v>0</v>
      </c>
      <c r="J95" s="68">
        <v>0.25</v>
      </c>
      <c r="K95" s="76">
        <f t="shared" si="40"/>
        <v>4.2874999999999996</v>
      </c>
      <c r="L95" s="76">
        <f t="shared" si="39"/>
        <v>0.1225</v>
      </c>
      <c r="M95" s="76">
        <f t="shared" si="39"/>
        <v>0.49</v>
      </c>
      <c r="N95" s="76">
        <f t="shared" si="38"/>
        <v>6.1249999999999999E-2</v>
      </c>
      <c r="O95" s="76">
        <f t="shared" si="38"/>
        <v>0.245</v>
      </c>
      <c r="P95" s="76">
        <f t="shared" si="38"/>
        <v>0.30625000000000002</v>
      </c>
      <c r="Q95" s="76">
        <f t="shared" si="38"/>
        <v>0.61250000000000004</v>
      </c>
      <c r="R95" s="70">
        <f t="shared" si="41"/>
        <v>30.625</v>
      </c>
      <c r="S95" s="49">
        <v>0</v>
      </c>
      <c r="T95" s="61"/>
      <c r="U95" s="58">
        <v>0</v>
      </c>
      <c r="V95" s="69">
        <f t="shared" si="42"/>
        <v>0</v>
      </c>
      <c r="W95" s="69">
        <f t="shared" si="43"/>
        <v>0</v>
      </c>
      <c r="X95" s="69">
        <f t="shared" si="44"/>
        <v>0</v>
      </c>
      <c r="Y95" s="69">
        <f t="shared" si="45"/>
        <v>0</v>
      </c>
      <c r="Z95" s="69">
        <f t="shared" si="46"/>
        <v>0</v>
      </c>
      <c r="AA95" s="69">
        <f t="shared" si="47"/>
        <v>0</v>
      </c>
      <c r="AB95" s="69">
        <f t="shared" si="48"/>
        <v>0</v>
      </c>
      <c r="AC95" s="58">
        <f t="shared" si="49"/>
        <v>0</v>
      </c>
      <c r="AD95" s="83">
        <f t="shared" si="52"/>
        <v>0</v>
      </c>
      <c r="AE95" s="39">
        <f>VLOOKUP(A95,summary!$A$5:$AO$5000,41,0)</f>
        <v>0</v>
      </c>
      <c r="AF95" s="80">
        <f t="shared" si="50"/>
        <v>0</v>
      </c>
      <c r="AG95" s="20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63">
        <v>27.5</v>
      </c>
      <c r="H96" s="67">
        <f>VLOOKUP(A96,summary!$A$5:$AL$5006,34,0)</f>
        <v>0</v>
      </c>
      <c r="I96" s="67">
        <f t="shared" si="51"/>
        <v>0</v>
      </c>
      <c r="J96" s="68">
        <v>0.25</v>
      </c>
      <c r="K96" s="76">
        <f t="shared" si="40"/>
        <v>4.8125</v>
      </c>
      <c r="L96" s="76">
        <f t="shared" si="39"/>
        <v>0.13750000000000001</v>
      </c>
      <c r="M96" s="76">
        <f t="shared" si="39"/>
        <v>0.55000000000000004</v>
      </c>
      <c r="N96" s="76">
        <f t="shared" si="38"/>
        <v>6.8750000000000006E-2</v>
      </c>
      <c r="O96" s="76">
        <f t="shared" si="38"/>
        <v>0.27500000000000002</v>
      </c>
      <c r="P96" s="76">
        <f t="shared" si="38"/>
        <v>0.34375</v>
      </c>
      <c r="Q96" s="76">
        <f t="shared" si="38"/>
        <v>0.6875</v>
      </c>
      <c r="R96" s="70">
        <f t="shared" si="41"/>
        <v>34.375</v>
      </c>
      <c r="S96" s="49">
        <v>0</v>
      </c>
      <c r="T96" s="61"/>
      <c r="U96" s="58">
        <v>0</v>
      </c>
      <c r="V96" s="69">
        <f t="shared" si="42"/>
        <v>0</v>
      </c>
      <c r="W96" s="69">
        <f t="shared" si="43"/>
        <v>0</v>
      </c>
      <c r="X96" s="69">
        <f t="shared" si="44"/>
        <v>0</v>
      </c>
      <c r="Y96" s="69">
        <f t="shared" si="45"/>
        <v>0</v>
      </c>
      <c r="Z96" s="69">
        <f t="shared" si="46"/>
        <v>0</v>
      </c>
      <c r="AA96" s="69">
        <f t="shared" si="47"/>
        <v>0</v>
      </c>
      <c r="AB96" s="69">
        <f t="shared" si="48"/>
        <v>0</v>
      </c>
      <c r="AC96" s="58">
        <f t="shared" si="49"/>
        <v>0</v>
      </c>
      <c r="AD96" s="83">
        <f t="shared" si="52"/>
        <v>0</v>
      </c>
      <c r="AE96" s="39">
        <f>VLOOKUP(A96,summary!$A$5:$AO$5000,41,0)</f>
        <v>-1</v>
      </c>
      <c r="AF96" s="80">
        <f t="shared" si="50"/>
        <v>-27.5</v>
      </c>
      <c r="AG96" s="20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63">
        <f>G96/50</f>
        <v>0.55000000000000004</v>
      </c>
      <c r="H97" s="67">
        <f>VLOOKUP(A97,summary!$A$5:$AL$5006,34,0)</f>
        <v>0</v>
      </c>
      <c r="I97" s="67">
        <f t="shared" si="51"/>
        <v>0</v>
      </c>
      <c r="J97" s="68">
        <v>0.3</v>
      </c>
      <c r="K97" s="76">
        <f t="shared" si="40"/>
        <v>0.11549999999999999</v>
      </c>
      <c r="L97" s="76">
        <f t="shared" si="39"/>
        <v>3.3000000000000004E-3</v>
      </c>
      <c r="M97" s="76">
        <f t="shared" si="39"/>
        <v>1.3200000000000002E-2</v>
      </c>
      <c r="N97" s="76">
        <f t="shared" si="38"/>
        <v>1.6500000000000002E-3</v>
      </c>
      <c r="O97" s="76">
        <f t="shared" si="38"/>
        <v>6.6000000000000008E-3</v>
      </c>
      <c r="P97" s="76">
        <f t="shared" si="38"/>
        <v>8.2500000000000004E-3</v>
      </c>
      <c r="Q97" s="76">
        <f t="shared" si="38"/>
        <v>1.6500000000000001E-2</v>
      </c>
      <c r="R97" s="70">
        <f t="shared" si="41"/>
        <v>0.71500000000000008</v>
      </c>
      <c r="S97" s="49">
        <v>0.8</v>
      </c>
      <c r="T97" s="61"/>
      <c r="U97" s="58">
        <f>S97-R97</f>
        <v>8.4999999999999964E-2</v>
      </c>
      <c r="V97" s="69">
        <f t="shared" si="42"/>
        <v>0</v>
      </c>
      <c r="W97" s="69">
        <f t="shared" si="43"/>
        <v>0</v>
      </c>
      <c r="X97" s="69">
        <f t="shared" si="44"/>
        <v>0</v>
      </c>
      <c r="Y97" s="69">
        <f t="shared" si="45"/>
        <v>0</v>
      </c>
      <c r="Z97" s="69">
        <f t="shared" si="46"/>
        <v>0</v>
      </c>
      <c r="AA97" s="69">
        <f t="shared" si="47"/>
        <v>0</v>
      </c>
      <c r="AB97" s="69">
        <f t="shared" si="48"/>
        <v>0</v>
      </c>
      <c r="AC97" s="58">
        <f t="shared" si="49"/>
        <v>0</v>
      </c>
      <c r="AD97" s="83">
        <f t="shared" si="52"/>
        <v>8.4999999999999964E-2</v>
      </c>
      <c r="AE97" s="39">
        <f>VLOOKUP(A97,summary!$A$5:$AO$5000,41,0)</f>
        <v>-139</v>
      </c>
      <c r="AF97" s="80">
        <f t="shared" si="50"/>
        <v>-76.45</v>
      </c>
      <c r="AG97" s="20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63">
        <v>32.4</v>
      </c>
      <c r="H98" s="67">
        <f>VLOOKUP(A98,summary!$A$5:$AL$5006,34,0)</f>
        <v>0</v>
      </c>
      <c r="I98" s="67">
        <f t="shared" si="51"/>
        <v>0</v>
      </c>
      <c r="J98" s="68">
        <v>0.15</v>
      </c>
      <c r="K98" s="76">
        <f t="shared" si="40"/>
        <v>3.4019999999999992</v>
      </c>
      <c r="L98" s="76">
        <f t="shared" si="39"/>
        <v>9.7199999999999995E-2</v>
      </c>
      <c r="M98" s="76">
        <f t="shared" si="39"/>
        <v>0.38879999999999998</v>
      </c>
      <c r="N98" s="76">
        <f t="shared" si="38"/>
        <v>4.8599999999999997E-2</v>
      </c>
      <c r="O98" s="76">
        <f t="shared" si="38"/>
        <v>0.19439999999999999</v>
      </c>
      <c r="P98" s="76">
        <f t="shared" si="38"/>
        <v>0.24299999999999999</v>
      </c>
      <c r="Q98" s="76">
        <f t="shared" si="38"/>
        <v>0.48599999999999999</v>
      </c>
      <c r="R98" s="70">
        <f t="shared" si="41"/>
        <v>37.26</v>
      </c>
      <c r="S98" s="49">
        <v>38</v>
      </c>
      <c r="T98" s="61"/>
      <c r="U98" s="58">
        <f>S98-R98</f>
        <v>0.74000000000000199</v>
      </c>
      <c r="V98" s="69">
        <f t="shared" si="42"/>
        <v>0</v>
      </c>
      <c r="W98" s="69">
        <f t="shared" si="43"/>
        <v>0</v>
      </c>
      <c r="X98" s="69">
        <f t="shared" si="44"/>
        <v>0</v>
      </c>
      <c r="Y98" s="69">
        <f t="shared" si="45"/>
        <v>0</v>
      </c>
      <c r="Z98" s="69">
        <f t="shared" si="46"/>
        <v>0</v>
      </c>
      <c r="AA98" s="69">
        <f t="shared" si="47"/>
        <v>0</v>
      </c>
      <c r="AB98" s="69">
        <f t="shared" si="48"/>
        <v>0</v>
      </c>
      <c r="AC98" s="58">
        <f t="shared" si="49"/>
        <v>0</v>
      </c>
      <c r="AD98" s="83">
        <f t="shared" si="52"/>
        <v>0.74000000000000199</v>
      </c>
      <c r="AE98" s="39">
        <f>VLOOKUP(A98,summary!$A$5:$AO$5000,41,0)</f>
        <v>-7</v>
      </c>
      <c r="AF98" s="80">
        <f t="shared" si="50"/>
        <v>-226.79999999999998</v>
      </c>
      <c r="AG98" s="20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63">
        <v>10.1</v>
      </c>
      <c r="H99" s="67">
        <f>VLOOKUP(A99,summary!$A$5:$AL$5006,34,0)</f>
        <v>0</v>
      </c>
      <c r="I99" s="67">
        <f t="shared" si="51"/>
        <v>0</v>
      </c>
      <c r="J99" s="68">
        <v>0.25</v>
      </c>
      <c r="K99" s="76">
        <f t="shared" si="40"/>
        <v>1.7674999999999998</v>
      </c>
      <c r="L99" s="76">
        <f t="shared" si="39"/>
        <v>5.0499999999999996E-2</v>
      </c>
      <c r="M99" s="76">
        <f t="shared" si="39"/>
        <v>0.20199999999999999</v>
      </c>
      <c r="N99" s="76">
        <f t="shared" si="38"/>
        <v>2.5249999999999998E-2</v>
      </c>
      <c r="O99" s="76">
        <f t="shared" si="38"/>
        <v>0.10099999999999999</v>
      </c>
      <c r="P99" s="76">
        <f t="shared" si="38"/>
        <v>0.12625</v>
      </c>
      <c r="Q99" s="76">
        <f t="shared" si="38"/>
        <v>0.2525</v>
      </c>
      <c r="R99" s="70">
        <f t="shared" si="41"/>
        <v>12.625</v>
      </c>
      <c r="S99" s="49">
        <v>13</v>
      </c>
      <c r="T99" s="61"/>
      <c r="U99" s="58">
        <f>S99-R99</f>
        <v>0.375</v>
      </c>
      <c r="V99" s="69">
        <f t="shared" si="42"/>
        <v>0</v>
      </c>
      <c r="W99" s="69">
        <f t="shared" si="43"/>
        <v>0</v>
      </c>
      <c r="X99" s="69">
        <f t="shared" si="44"/>
        <v>0</v>
      </c>
      <c r="Y99" s="69">
        <f t="shared" si="45"/>
        <v>0</v>
      </c>
      <c r="Z99" s="69">
        <f t="shared" si="46"/>
        <v>0</v>
      </c>
      <c r="AA99" s="69">
        <f t="shared" si="47"/>
        <v>0</v>
      </c>
      <c r="AB99" s="69">
        <f t="shared" si="48"/>
        <v>0</v>
      </c>
      <c r="AC99" s="58">
        <f t="shared" si="49"/>
        <v>0</v>
      </c>
      <c r="AD99" s="83">
        <f t="shared" si="52"/>
        <v>0.375</v>
      </c>
      <c r="AE99" s="39">
        <f>VLOOKUP(A99,summary!$A$5:$AO$5000,41,0)</f>
        <v>-6</v>
      </c>
      <c r="AF99" s="80">
        <f t="shared" si="50"/>
        <v>-60.599999999999994</v>
      </c>
      <c r="AG99" s="20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63">
        <v>36</v>
      </c>
      <c r="H100" s="67">
        <f>VLOOKUP(A100,summary!$A$5:$AL$5006,34,0)</f>
        <v>0</v>
      </c>
      <c r="I100" s="67">
        <f t="shared" si="51"/>
        <v>0</v>
      </c>
      <c r="J100" s="68">
        <v>0.2</v>
      </c>
      <c r="K100" s="76">
        <f t="shared" si="40"/>
        <v>5.04</v>
      </c>
      <c r="L100" s="76">
        <f t="shared" si="39"/>
        <v>0.14400000000000002</v>
      </c>
      <c r="M100" s="76">
        <f t="shared" si="39"/>
        <v>0.57600000000000007</v>
      </c>
      <c r="N100" s="76">
        <f t="shared" si="38"/>
        <v>7.2000000000000008E-2</v>
      </c>
      <c r="O100" s="76">
        <f t="shared" si="38"/>
        <v>0.28800000000000003</v>
      </c>
      <c r="P100" s="76">
        <f t="shared" si="38"/>
        <v>0.36000000000000004</v>
      </c>
      <c r="Q100" s="76">
        <f t="shared" si="38"/>
        <v>0.72000000000000008</v>
      </c>
      <c r="R100" s="70">
        <f t="shared" si="41"/>
        <v>43.2</v>
      </c>
      <c r="S100" s="49">
        <v>0</v>
      </c>
      <c r="T100" s="61"/>
      <c r="U100" s="58">
        <v>0</v>
      </c>
      <c r="V100" s="69">
        <f t="shared" si="42"/>
        <v>0</v>
      </c>
      <c r="W100" s="69">
        <f t="shared" si="43"/>
        <v>0</v>
      </c>
      <c r="X100" s="69">
        <f t="shared" si="44"/>
        <v>0</v>
      </c>
      <c r="Y100" s="69">
        <f t="shared" si="45"/>
        <v>0</v>
      </c>
      <c r="Z100" s="69">
        <f t="shared" si="46"/>
        <v>0</v>
      </c>
      <c r="AA100" s="69">
        <f t="shared" si="47"/>
        <v>0</v>
      </c>
      <c r="AB100" s="69">
        <f t="shared" si="48"/>
        <v>0</v>
      </c>
      <c r="AC100" s="58">
        <f t="shared" si="49"/>
        <v>0</v>
      </c>
      <c r="AD100" s="83">
        <f t="shared" si="52"/>
        <v>0</v>
      </c>
      <c r="AE100" s="39">
        <f>VLOOKUP(A100,summary!$A$5:$AO$5000,41,0)</f>
        <v>0</v>
      </c>
      <c r="AF100" s="80">
        <f t="shared" si="50"/>
        <v>0</v>
      </c>
      <c r="AG100" s="20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63">
        <f>G100/25*5</f>
        <v>7.1999999999999993</v>
      </c>
      <c r="H101" s="67">
        <f>VLOOKUP(A101,summary!$A$5:$AL$5006,34,0)</f>
        <v>0</v>
      </c>
      <c r="I101" s="67">
        <f t="shared" si="51"/>
        <v>0</v>
      </c>
      <c r="J101" s="68">
        <v>0.5</v>
      </c>
      <c r="K101" s="76">
        <f t="shared" si="40"/>
        <v>2.5199999999999996</v>
      </c>
      <c r="L101" s="76">
        <f t="shared" si="39"/>
        <v>7.1999999999999995E-2</v>
      </c>
      <c r="M101" s="76">
        <f t="shared" si="39"/>
        <v>0.28799999999999998</v>
      </c>
      <c r="N101" s="76">
        <f t="shared" si="38"/>
        <v>3.5999999999999997E-2</v>
      </c>
      <c r="O101" s="76">
        <f t="shared" si="38"/>
        <v>0.14399999999999999</v>
      </c>
      <c r="P101" s="76">
        <f t="shared" si="38"/>
        <v>0.18</v>
      </c>
      <c r="Q101" s="76">
        <f t="shared" si="38"/>
        <v>0.36</v>
      </c>
      <c r="R101" s="70">
        <f t="shared" si="41"/>
        <v>10.799999999999999</v>
      </c>
      <c r="S101" s="49">
        <v>12</v>
      </c>
      <c r="T101" s="61"/>
      <c r="U101" s="58">
        <f t="shared" ref="U101:U111" si="55">S101-R101</f>
        <v>1.2000000000000011</v>
      </c>
      <c r="V101" s="69">
        <f t="shared" si="42"/>
        <v>0</v>
      </c>
      <c r="W101" s="69">
        <f t="shared" si="43"/>
        <v>0</v>
      </c>
      <c r="X101" s="69">
        <f t="shared" si="44"/>
        <v>0</v>
      </c>
      <c r="Y101" s="69">
        <f t="shared" si="45"/>
        <v>0</v>
      </c>
      <c r="Z101" s="69">
        <f t="shared" si="46"/>
        <v>0</v>
      </c>
      <c r="AA101" s="69">
        <f t="shared" si="47"/>
        <v>0</v>
      </c>
      <c r="AB101" s="69">
        <f t="shared" si="48"/>
        <v>0</v>
      </c>
      <c r="AC101" s="58">
        <f t="shared" si="49"/>
        <v>0</v>
      </c>
      <c r="AD101" s="83">
        <f t="shared" si="52"/>
        <v>1.2000000000000011</v>
      </c>
      <c r="AE101" s="39">
        <f>VLOOKUP(A101,summary!$A$5:$AO$5000,41,0)</f>
        <v>-43</v>
      </c>
      <c r="AF101" s="80">
        <f t="shared" si="50"/>
        <v>-309.59999999999997</v>
      </c>
      <c r="AG101" s="20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63">
        <f>G101/5*3</f>
        <v>4.32</v>
      </c>
      <c r="H102" s="67">
        <f>VLOOKUP(A102,summary!$A$5:$AL$5006,34,0)</f>
        <v>0</v>
      </c>
      <c r="I102" s="67">
        <f t="shared" si="51"/>
        <v>0</v>
      </c>
      <c r="J102" s="68">
        <v>0.5</v>
      </c>
      <c r="K102" s="76">
        <f t="shared" si="40"/>
        <v>1.512</v>
      </c>
      <c r="L102" s="76">
        <f t="shared" si="39"/>
        <v>4.3200000000000002E-2</v>
      </c>
      <c r="M102" s="76">
        <f t="shared" si="39"/>
        <v>0.17280000000000001</v>
      </c>
      <c r="N102" s="76">
        <f t="shared" si="38"/>
        <v>2.1600000000000001E-2</v>
      </c>
      <c r="O102" s="76">
        <f t="shared" si="38"/>
        <v>8.6400000000000005E-2</v>
      </c>
      <c r="P102" s="76">
        <f t="shared" si="38"/>
        <v>0.10800000000000001</v>
      </c>
      <c r="Q102" s="76">
        <f t="shared" si="38"/>
        <v>0.21600000000000003</v>
      </c>
      <c r="R102" s="70">
        <f t="shared" si="41"/>
        <v>6.48</v>
      </c>
      <c r="S102" s="49">
        <v>7.5</v>
      </c>
      <c r="T102" s="61"/>
      <c r="U102" s="58">
        <f t="shared" si="55"/>
        <v>1.0199999999999996</v>
      </c>
      <c r="V102" s="69">
        <f t="shared" si="42"/>
        <v>0</v>
      </c>
      <c r="W102" s="69">
        <f t="shared" si="43"/>
        <v>0</v>
      </c>
      <c r="X102" s="69">
        <f t="shared" si="44"/>
        <v>0</v>
      </c>
      <c r="Y102" s="69">
        <f t="shared" si="45"/>
        <v>0</v>
      </c>
      <c r="Z102" s="69">
        <f t="shared" si="46"/>
        <v>0</v>
      </c>
      <c r="AA102" s="69">
        <f t="shared" si="47"/>
        <v>0</v>
      </c>
      <c r="AB102" s="69">
        <f t="shared" si="48"/>
        <v>0</v>
      </c>
      <c r="AC102" s="58">
        <f t="shared" si="49"/>
        <v>0</v>
      </c>
      <c r="AD102" s="83">
        <f t="shared" si="52"/>
        <v>1.0199999999999996</v>
      </c>
      <c r="AE102" s="39">
        <f>VLOOKUP(A102,summary!$A$5:$AO$5000,41,0)</f>
        <v>-3</v>
      </c>
      <c r="AF102" s="80">
        <f t="shared" si="50"/>
        <v>-12.96</v>
      </c>
      <c r="AG102" s="20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63"/>
      <c r="H103" s="67">
        <f>VLOOKUP(A103,summary!$A$5:$AL$5006,34,0)</f>
        <v>0</v>
      </c>
      <c r="I103" s="67">
        <f t="shared" si="51"/>
        <v>0</v>
      </c>
      <c r="J103" s="68">
        <f t="shared" si="53"/>
        <v>0.5</v>
      </c>
      <c r="K103" s="76">
        <f t="shared" si="40"/>
        <v>0</v>
      </c>
      <c r="L103" s="76">
        <f t="shared" si="39"/>
        <v>0</v>
      </c>
      <c r="M103" s="76">
        <f t="shared" si="39"/>
        <v>0</v>
      </c>
      <c r="N103" s="76">
        <f t="shared" si="38"/>
        <v>0</v>
      </c>
      <c r="O103" s="76">
        <f t="shared" si="38"/>
        <v>0</v>
      </c>
      <c r="P103" s="76">
        <f t="shared" si="38"/>
        <v>0</v>
      </c>
      <c r="Q103" s="76">
        <f t="shared" si="38"/>
        <v>0</v>
      </c>
      <c r="R103" s="70">
        <f t="shared" si="41"/>
        <v>0</v>
      </c>
      <c r="S103" s="49">
        <v>0</v>
      </c>
      <c r="T103" s="61"/>
      <c r="U103" s="58">
        <f t="shared" si="55"/>
        <v>0</v>
      </c>
      <c r="V103" s="69">
        <f t="shared" si="42"/>
        <v>0</v>
      </c>
      <c r="W103" s="69">
        <f t="shared" si="43"/>
        <v>0</v>
      </c>
      <c r="X103" s="69">
        <f t="shared" si="44"/>
        <v>0</v>
      </c>
      <c r="Y103" s="69">
        <f t="shared" si="45"/>
        <v>0</v>
      </c>
      <c r="Z103" s="69">
        <f t="shared" si="46"/>
        <v>0</v>
      </c>
      <c r="AA103" s="69">
        <f t="shared" si="47"/>
        <v>0</v>
      </c>
      <c r="AB103" s="69">
        <f t="shared" si="48"/>
        <v>0</v>
      </c>
      <c r="AC103" s="58">
        <f t="shared" si="49"/>
        <v>0</v>
      </c>
      <c r="AD103" s="83">
        <f t="shared" si="52"/>
        <v>0</v>
      </c>
      <c r="AE103" s="39">
        <f>VLOOKUP(A103,summary!$A$5:$AO$5000,41,0)</f>
        <v>0</v>
      </c>
      <c r="AF103" s="80">
        <f t="shared" si="50"/>
        <v>0</v>
      </c>
      <c r="AG103" s="20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63"/>
      <c r="H104" s="67">
        <f>VLOOKUP(A104,summary!$A$5:$AL$5006,34,0)</f>
        <v>0</v>
      </c>
      <c r="I104" s="67">
        <f t="shared" si="51"/>
        <v>0</v>
      </c>
      <c r="J104" s="68">
        <f t="shared" si="53"/>
        <v>0.5</v>
      </c>
      <c r="K104" s="76">
        <f t="shared" si="40"/>
        <v>0</v>
      </c>
      <c r="L104" s="76">
        <f t="shared" si="39"/>
        <v>0</v>
      </c>
      <c r="M104" s="76">
        <f t="shared" si="39"/>
        <v>0</v>
      </c>
      <c r="N104" s="76">
        <f t="shared" si="38"/>
        <v>0</v>
      </c>
      <c r="O104" s="76">
        <f t="shared" si="38"/>
        <v>0</v>
      </c>
      <c r="P104" s="76">
        <f t="shared" si="38"/>
        <v>0</v>
      </c>
      <c r="Q104" s="76">
        <f t="shared" si="38"/>
        <v>0</v>
      </c>
      <c r="R104" s="70">
        <f t="shared" si="41"/>
        <v>0</v>
      </c>
      <c r="S104" s="49">
        <v>0</v>
      </c>
      <c r="T104" s="61"/>
      <c r="U104" s="58">
        <f t="shared" si="55"/>
        <v>0</v>
      </c>
      <c r="V104" s="69">
        <f t="shared" si="42"/>
        <v>0</v>
      </c>
      <c r="W104" s="69">
        <f t="shared" si="43"/>
        <v>0</v>
      </c>
      <c r="X104" s="69">
        <f t="shared" si="44"/>
        <v>0</v>
      </c>
      <c r="Y104" s="69">
        <f t="shared" si="45"/>
        <v>0</v>
      </c>
      <c r="Z104" s="69">
        <f t="shared" si="46"/>
        <v>0</v>
      </c>
      <c r="AA104" s="69">
        <f t="shared" si="47"/>
        <v>0</v>
      </c>
      <c r="AB104" s="69">
        <f t="shared" si="48"/>
        <v>0</v>
      </c>
      <c r="AC104" s="58">
        <f t="shared" si="49"/>
        <v>0</v>
      </c>
      <c r="AD104" s="83">
        <f t="shared" si="52"/>
        <v>0</v>
      </c>
      <c r="AE104" s="39">
        <f>VLOOKUP(A104,summary!$A$5:$AO$5000,41,0)</f>
        <v>0</v>
      </c>
      <c r="AF104" s="80">
        <f t="shared" si="50"/>
        <v>0</v>
      </c>
      <c r="AG104" s="20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63">
        <f>40/25</f>
        <v>1.6</v>
      </c>
      <c r="H105" s="67">
        <f>VLOOKUP(A105,summary!$A$5:$AL$5006,34,0)</f>
        <v>0</v>
      </c>
      <c r="I105" s="67">
        <f t="shared" si="51"/>
        <v>0</v>
      </c>
      <c r="J105" s="68">
        <v>0.5</v>
      </c>
      <c r="K105" s="76">
        <f t="shared" si="40"/>
        <v>0.55999999999999994</v>
      </c>
      <c r="L105" s="76">
        <f t="shared" si="39"/>
        <v>1.6E-2</v>
      </c>
      <c r="M105" s="76">
        <f t="shared" si="39"/>
        <v>6.4000000000000001E-2</v>
      </c>
      <c r="N105" s="76">
        <f t="shared" si="38"/>
        <v>8.0000000000000002E-3</v>
      </c>
      <c r="O105" s="76">
        <f t="shared" si="38"/>
        <v>3.2000000000000001E-2</v>
      </c>
      <c r="P105" s="76">
        <f t="shared" si="38"/>
        <v>4.0000000000000008E-2</v>
      </c>
      <c r="Q105" s="76">
        <f t="shared" si="38"/>
        <v>8.0000000000000016E-2</v>
      </c>
      <c r="R105" s="70">
        <f t="shared" si="41"/>
        <v>2.4000000000000004</v>
      </c>
      <c r="S105" s="49">
        <v>3</v>
      </c>
      <c r="T105" s="61"/>
      <c r="U105" s="58">
        <f t="shared" si="55"/>
        <v>0.59999999999999964</v>
      </c>
      <c r="V105" s="69">
        <f t="shared" si="42"/>
        <v>0</v>
      </c>
      <c r="W105" s="69">
        <f t="shared" si="43"/>
        <v>0</v>
      </c>
      <c r="X105" s="69">
        <f t="shared" si="44"/>
        <v>0</v>
      </c>
      <c r="Y105" s="69">
        <f t="shared" si="45"/>
        <v>0</v>
      </c>
      <c r="Z105" s="69">
        <f t="shared" si="46"/>
        <v>0</v>
      </c>
      <c r="AA105" s="69">
        <f t="shared" si="47"/>
        <v>0</v>
      </c>
      <c r="AB105" s="69">
        <f t="shared" si="48"/>
        <v>0</v>
      </c>
      <c r="AC105" s="58">
        <f t="shared" si="49"/>
        <v>0</v>
      </c>
      <c r="AD105" s="83">
        <f t="shared" si="52"/>
        <v>0.59999999999999964</v>
      </c>
      <c r="AE105" s="39">
        <f>VLOOKUP(A105,summary!$A$5:$AO$5000,41,0)</f>
        <v>-1</v>
      </c>
      <c r="AF105" s="80">
        <f t="shared" si="50"/>
        <v>-1.6</v>
      </c>
      <c r="AG105" s="20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  <row r="106" spans="1:51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63">
        <v>17.3</v>
      </c>
      <c r="H106" s="67">
        <f>VLOOKUP(A106,summary!$A$5:$AL$5006,34,0)</f>
        <v>0</v>
      </c>
      <c r="I106" s="67">
        <f t="shared" si="51"/>
        <v>0</v>
      </c>
      <c r="J106" s="68">
        <v>0.3</v>
      </c>
      <c r="K106" s="76">
        <f t="shared" si="40"/>
        <v>3.633</v>
      </c>
      <c r="L106" s="76">
        <f t="shared" si="39"/>
        <v>0.1038</v>
      </c>
      <c r="M106" s="76">
        <f t="shared" si="39"/>
        <v>0.41520000000000001</v>
      </c>
      <c r="N106" s="76">
        <f t="shared" si="38"/>
        <v>5.1900000000000002E-2</v>
      </c>
      <c r="O106" s="76">
        <f t="shared" si="38"/>
        <v>0.20760000000000001</v>
      </c>
      <c r="P106" s="76">
        <f t="shared" si="38"/>
        <v>0.25950000000000001</v>
      </c>
      <c r="Q106" s="76">
        <f t="shared" si="38"/>
        <v>0.51900000000000002</v>
      </c>
      <c r="R106" s="70">
        <f t="shared" si="41"/>
        <v>22.490000000000002</v>
      </c>
      <c r="S106" s="49">
        <v>23</v>
      </c>
      <c r="T106" s="61"/>
      <c r="U106" s="58">
        <f t="shared" si="55"/>
        <v>0.50999999999999801</v>
      </c>
      <c r="V106" s="69">
        <f t="shared" si="42"/>
        <v>0</v>
      </c>
      <c r="W106" s="69">
        <f t="shared" si="43"/>
        <v>0</v>
      </c>
      <c r="X106" s="69">
        <f t="shared" si="44"/>
        <v>0</v>
      </c>
      <c r="Y106" s="69">
        <f t="shared" si="45"/>
        <v>0</v>
      </c>
      <c r="Z106" s="69">
        <f t="shared" si="46"/>
        <v>0</v>
      </c>
      <c r="AA106" s="69">
        <f t="shared" si="47"/>
        <v>0</v>
      </c>
      <c r="AB106" s="69">
        <f t="shared" si="48"/>
        <v>0</v>
      </c>
      <c r="AC106" s="58">
        <f t="shared" si="49"/>
        <v>0</v>
      </c>
      <c r="AD106" s="83">
        <f t="shared" si="52"/>
        <v>0.50999999999999801</v>
      </c>
      <c r="AE106" s="39">
        <f>VLOOKUP(A106,summary!$A$5:$AO$5000,41,0)</f>
        <v>-3</v>
      </c>
      <c r="AF106" s="80">
        <f t="shared" si="50"/>
        <v>-51.900000000000006</v>
      </c>
      <c r="AG106" s="20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</row>
    <row r="107" spans="1:51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63">
        <v>24</v>
      </c>
      <c r="H107" s="67">
        <f>VLOOKUP(A107,summary!$A$5:$AL$5006,34,0)</f>
        <v>0</v>
      </c>
      <c r="I107" s="67">
        <f t="shared" si="51"/>
        <v>0</v>
      </c>
      <c r="J107" s="68">
        <v>0.25</v>
      </c>
      <c r="K107" s="76">
        <f t="shared" si="40"/>
        <v>4.1999999999999993</v>
      </c>
      <c r="L107" s="76">
        <f t="shared" si="39"/>
        <v>0.12</v>
      </c>
      <c r="M107" s="76">
        <f t="shared" si="39"/>
        <v>0.48</v>
      </c>
      <c r="N107" s="76">
        <f t="shared" si="38"/>
        <v>0.06</v>
      </c>
      <c r="O107" s="76">
        <f t="shared" si="38"/>
        <v>0.24</v>
      </c>
      <c r="P107" s="76">
        <f t="shared" si="38"/>
        <v>0.30000000000000004</v>
      </c>
      <c r="Q107" s="76">
        <f t="shared" si="38"/>
        <v>0.60000000000000009</v>
      </c>
      <c r="R107" s="70">
        <f t="shared" si="41"/>
        <v>30</v>
      </c>
      <c r="S107" s="49">
        <v>32</v>
      </c>
      <c r="T107" s="61"/>
      <c r="U107" s="58">
        <f t="shared" si="55"/>
        <v>2</v>
      </c>
      <c r="V107" s="69">
        <f t="shared" si="42"/>
        <v>0</v>
      </c>
      <c r="W107" s="69">
        <f t="shared" si="43"/>
        <v>0</v>
      </c>
      <c r="X107" s="69">
        <f t="shared" si="44"/>
        <v>0</v>
      </c>
      <c r="Y107" s="69">
        <f t="shared" si="45"/>
        <v>0</v>
      </c>
      <c r="Z107" s="69">
        <f t="shared" si="46"/>
        <v>0</v>
      </c>
      <c r="AA107" s="69">
        <f t="shared" si="47"/>
        <v>0</v>
      </c>
      <c r="AB107" s="69">
        <f t="shared" si="48"/>
        <v>0</v>
      </c>
      <c r="AC107" s="58">
        <f t="shared" si="49"/>
        <v>0</v>
      </c>
      <c r="AD107" s="83">
        <f t="shared" si="52"/>
        <v>2</v>
      </c>
      <c r="AE107" s="39">
        <f>VLOOKUP(A107,summary!$A$5:$AO$5000,41,0)</f>
        <v>-2</v>
      </c>
      <c r="AF107" s="80">
        <f t="shared" si="50"/>
        <v>-48</v>
      </c>
      <c r="AG107" s="20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</row>
    <row r="108" spans="1:51" ht="20" customHeight="1" x14ac:dyDescent="0.35">
      <c r="A108" s="28" t="s">
        <v>928</v>
      </c>
      <c r="B108" s="22"/>
      <c r="C108" s="23"/>
      <c r="D108" s="17"/>
      <c r="E108" s="17"/>
      <c r="F108" s="17"/>
      <c r="G108" s="63"/>
      <c r="H108" s="67">
        <v>0</v>
      </c>
      <c r="I108" s="67">
        <f t="shared" si="51"/>
        <v>0</v>
      </c>
      <c r="J108" s="68">
        <f t="shared" si="53"/>
        <v>0.25</v>
      </c>
      <c r="K108" s="76">
        <f t="shared" si="40"/>
        <v>0</v>
      </c>
      <c r="L108" s="76">
        <f t="shared" si="39"/>
        <v>0</v>
      </c>
      <c r="M108" s="76">
        <f t="shared" si="39"/>
        <v>0</v>
      </c>
      <c r="N108" s="76">
        <f t="shared" si="38"/>
        <v>0</v>
      </c>
      <c r="O108" s="76">
        <f t="shared" si="38"/>
        <v>0</v>
      </c>
      <c r="P108" s="76">
        <f t="shared" si="38"/>
        <v>0</v>
      </c>
      <c r="Q108" s="76">
        <f t="shared" si="38"/>
        <v>0</v>
      </c>
      <c r="R108" s="70">
        <f t="shared" si="41"/>
        <v>0</v>
      </c>
      <c r="S108" s="49">
        <v>0</v>
      </c>
      <c r="T108" s="61"/>
      <c r="U108" s="58">
        <f t="shared" si="55"/>
        <v>0</v>
      </c>
      <c r="V108" s="69">
        <f t="shared" si="42"/>
        <v>0</v>
      </c>
      <c r="W108" s="69">
        <f t="shared" si="43"/>
        <v>0</v>
      </c>
      <c r="X108" s="69">
        <f t="shared" si="44"/>
        <v>0</v>
      </c>
      <c r="Y108" s="69">
        <f t="shared" si="45"/>
        <v>0</v>
      </c>
      <c r="Z108" s="69">
        <f t="shared" si="46"/>
        <v>0</v>
      </c>
      <c r="AA108" s="69">
        <f t="shared" si="47"/>
        <v>0</v>
      </c>
      <c r="AB108" s="69">
        <f t="shared" si="48"/>
        <v>0</v>
      </c>
      <c r="AC108" s="58">
        <f t="shared" si="49"/>
        <v>0</v>
      </c>
      <c r="AD108" s="83">
        <f t="shared" si="52"/>
        <v>0</v>
      </c>
      <c r="AE108" s="39">
        <f>VLOOKUP(A108,summary!$A$5:$AO$5000,41,0)</f>
        <v>0</v>
      </c>
      <c r="AF108" s="80"/>
      <c r="AG108" s="20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</row>
    <row r="109" spans="1:51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65">
        <v>14</v>
      </c>
      <c r="H109" s="67">
        <f>VLOOKUP(A109,summary!$A$5:$AL$5006,34,0)</f>
        <v>0</v>
      </c>
      <c r="I109" s="67">
        <f t="shared" si="51"/>
        <v>0</v>
      </c>
      <c r="J109" s="68">
        <v>0.3</v>
      </c>
      <c r="K109" s="76">
        <f t="shared" si="40"/>
        <v>2.94</v>
      </c>
      <c r="L109" s="76">
        <f t="shared" si="39"/>
        <v>8.4000000000000005E-2</v>
      </c>
      <c r="M109" s="76">
        <f t="shared" si="39"/>
        <v>0.33600000000000002</v>
      </c>
      <c r="N109" s="76">
        <f t="shared" si="38"/>
        <v>4.2000000000000003E-2</v>
      </c>
      <c r="O109" s="76">
        <f t="shared" si="38"/>
        <v>0.16800000000000001</v>
      </c>
      <c r="P109" s="76">
        <f t="shared" si="38"/>
        <v>0.21000000000000002</v>
      </c>
      <c r="Q109" s="76">
        <f t="shared" si="38"/>
        <v>0.42000000000000004</v>
      </c>
      <c r="R109" s="70">
        <f t="shared" si="41"/>
        <v>18.2</v>
      </c>
      <c r="S109" s="49">
        <v>20</v>
      </c>
      <c r="T109" s="61"/>
      <c r="U109" s="58">
        <f t="shared" si="55"/>
        <v>1.8000000000000007</v>
      </c>
      <c r="V109" s="69">
        <f t="shared" si="42"/>
        <v>0</v>
      </c>
      <c r="W109" s="69">
        <f t="shared" si="43"/>
        <v>0</v>
      </c>
      <c r="X109" s="69">
        <f t="shared" si="44"/>
        <v>0</v>
      </c>
      <c r="Y109" s="69">
        <f t="shared" si="45"/>
        <v>0</v>
      </c>
      <c r="Z109" s="69">
        <f t="shared" si="46"/>
        <v>0</v>
      </c>
      <c r="AA109" s="69">
        <f t="shared" si="47"/>
        <v>0</v>
      </c>
      <c r="AB109" s="69">
        <f t="shared" si="48"/>
        <v>0</v>
      </c>
      <c r="AC109" s="58">
        <f t="shared" si="49"/>
        <v>0</v>
      </c>
      <c r="AD109" s="83">
        <f t="shared" si="52"/>
        <v>1.8000000000000007</v>
      </c>
      <c r="AE109" s="39">
        <f>VLOOKUP(A109,summary!$A$5:$AO$5000,41,0)</f>
        <v>0</v>
      </c>
      <c r="AF109" s="80">
        <f t="shared" si="50"/>
        <v>0</v>
      </c>
      <c r="AG109" s="20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</row>
    <row r="110" spans="1:51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65"/>
      <c r="H110" s="67">
        <f>VLOOKUP(A110,summary!$A$5:$AL$5006,34,0)</f>
        <v>0</v>
      </c>
      <c r="I110" s="67">
        <f t="shared" si="51"/>
        <v>0</v>
      </c>
      <c r="J110" s="68">
        <f t="shared" si="53"/>
        <v>0.3</v>
      </c>
      <c r="K110" s="76">
        <f t="shared" si="40"/>
        <v>0</v>
      </c>
      <c r="L110" s="76">
        <f t="shared" si="39"/>
        <v>0</v>
      </c>
      <c r="M110" s="76">
        <f t="shared" si="39"/>
        <v>0</v>
      </c>
      <c r="N110" s="76">
        <f t="shared" si="38"/>
        <v>0</v>
      </c>
      <c r="O110" s="76">
        <f t="shared" si="38"/>
        <v>0</v>
      </c>
      <c r="P110" s="76">
        <f t="shared" si="38"/>
        <v>0</v>
      </c>
      <c r="Q110" s="76">
        <f t="shared" si="38"/>
        <v>0</v>
      </c>
      <c r="R110" s="70">
        <f t="shared" si="41"/>
        <v>0</v>
      </c>
      <c r="S110" s="49">
        <v>0</v>
      </c>
      <c r="T110" s="61"/>
      <c r="U110" s="58">
        <f t="shared" si="55"/>
        <v>0</v>
      </c>
      <c r="V110" s="69">
        <f t="shared" si="42"/>
        <v>0</v>
      </c>
      <c r="W110" s="69">
        <f t="shared" si="43"/>
        <v>0</v>
      </c>
      <c r="X110" s="69">
        <f t="shared" si="44"/>
        <v>0</v>
      </c>
      <c r="Y110" s="69">
        <f t="shared" si="45"/>
        <v>0</v>
      </c>
      <c r="Z110" s="69">
        <f t="shared" si="46"/>
        <v>0</v>
      </c>
      <c r="AA110" s="69">
        <f t="shared" si="47"/>
        <v>0</v>
      </c>
      <c r="AB110" s="69">
        <f t="shared" si="48"/>
        <v>0</v>
      </c>
      <c r="AC110" s="58">
        <f t="shared" si="49"/>
        <v>0</v>
      </c>
      <c r="AD110" s="83">
        <f t="shared" si="52"/>
        <v>0</v>
      </c>
      <c r="AE110" s="39">
        <f>VLOOKUP(A110,summary!$A$5:$AO$5000,41,0)</f>
        <v>0</v>
      </c>
      <c r="AF110" s="80">
        <f t="shared" si="50"/>
        <v>0</v>
      </c>
      <c r="AG110" s="20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</row>
    <row r="111" spans="1:51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65"/>
      <c r="H111" s="67">
        <f>VLOOKUP(A111,summary!$A$5:$AL$5006,34,0)</f>
        <v>0</v>
      </c>
      <c r="I111" s="67">
        <f t="shared" si="51"/>
        <v>0</v>
      </c>
      <c r="J111" s="68">
        <f t="shared" si="53"/>
        <v>0.3</v>
      </c>
      <c r="K111" s="76">
        <f t="shared" si="40"/>
        <v>0</v>
      </c>
      <c r="L111" s="76">
        <f t="shared" si="39"/>
        <v>0</v>
      </c>
      <c r="M111" s="76">
        <f t="shared" si="39"/>
        <v>0</v>
      </c>
      <c r="N111" s="76">
        <f t="shared" si="38"/>
        <v>0</v>
      </c>
      <c r="O111" s="76">
        <f t="shared" si="38"/>
        <v>0</v>
      </c>
      <c r="P111" s="76">
        <f t="shared" si="38"/>
        <v>0</v>
      </c>
      <c r="Q111" s="76">
        <f t="shared" si="38"/>
        <v>0</v>
      </c>
      <c r="R111" s="70">
        <f t="shared" si="41"/>
        <v>0</v>
      </c>
      <c r="S111" s="49">
        <v>7</v>
      </c>
      <c r="T111" s="61"/>
      <c r="U111" s="58">
        <f t="shared" si="55"/>
        <v>7</v>
      </c>
      <c r="V111" s="69">
        <f t="shared" si="42"/>
        <v>0</v>
      </c>
      <c r="W111" s="69">
        <f t="shared" si="43"/>
        <v>0</v>
      </c>
      <c r="X111" s="69">
        <f t="shared" si="44"/>
        <v>0</v>
      </c>
      <c r="Y111" s="69">
        <f t="shared" si="45"/>
        <v>0</v>
      </c>
      <c r="Z111" s="69">
        <f t="shared" si="46"/>
        <v>0</v>
      </c>
      <c r="AA111" s="69">
        <f t="shared" si="47"/>
        <v>0</v>
      </c>
      <c r="AB111" s="69">
        <f t="shared" si="48"/>
        <v>0</v>
      </c>
      <c r="AC111" s="58">
        <f t="shared" si="49"/>
        <v>0</v>
      </c>
      <c r="AD111" s="83">
        <f t="shared" si="52"/>
        <v>7</v>
      </c>
      <c r="AE111" s="39">
        <f>VLOOKUP(A111,summary!$A$5:$AO$5000,41,0)</f>
        <v>0</v>
      </c>
      <c r="AF111" s="80">
        <f t="shared" si="50"/>
        <v>0</v>
      </c>
      <c r="AG111" s="20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</row>
    <row r="112" spans="1:51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65">
        <v>25.5</v>
      </c>
      <c r="H112" s="67">
        <f>VLOOKUP(A112,summary!$A$5:$AL$5006,34,0)</f>
        <v>0</v>
      </c>
      <c r="I112" s="67">
        <f t="shared" si="51"/>
        <v>0</v>
      </c>
      <c r="J112" s="68">
        <v>0.25</v>
      </c>
      <c r="K112" s="76">
        <f t="shared" si="40"/>
        <v>4.4624999999999995</v>
      </c>
      <c r="L112" s="76">
        <f t="shared" si="39"/>
        <v>0.1275</v>
      </c>
      <c r="M112" s="76">
        <f t="shared" si="39"/>
        <v>0.51</v>
      </c>
      <c r="N112" s="76">
        <f t="shared" si="38"/>
        <v>6.3750000000000001E-2</v>
      </c>
      <c r="O112" s="76">
        <f t="shared" si="38"/>
        <v>0.255</v>
      </c>
      <c r="P112" s="76">
        <f t="shared" si="38"/>
        <v>0.31875000000000003</v>
      </c>
      <c r="Q112" s="76">
        <f t="shared" si="38"/>
        <v>0.63750000000000007</v>
      </c>
      <c r="R112" s="70">
        <f t="shared" si="41"/>
        <v>31.875</v>
      </c>
      <c r="S112" s="49">
        <v>0</v>
      </c>
      <c r="T112" s="61"/>
      <c r="U112" s="58">
        <v>0</v>
      </c>
      <c r="V112" s="69">
        <f t="shared" si="42"/>
        <v>0</v>
      </c>
      <c r="W112" s="69">
        <f t="shared" si="43"/>
        <v>0</v>
      </c>
      <c r="X112" s="69">
        <f t="shared" si="44"/>
        <v>0</v>
      </c>
      <c r="Y112" s="69">
        <f t="shared" si="45"/>
        <v>0</v>
      </c>
      <c r="Z112" s="69">
        <f t="shared" si="46"/>
        <v>0</v>
      </c>
      <c r="AA112" s="69">
        <f t="shared" si="47"/>
        <v>0</v>
      </c>
      <c r="AB112" s="69">
        <f t="shared" si="48"/>
        <v>0</v>
      </c>
      <c r="AC112" s="58">
        <f t="shared" si="49"/>
        <v>0</v>
      </c>
      <c r="AD112" s="83">
        <f t="shared" si="52"/>
        <v>0</v>
      </c>
      <c r="AE112" s="39">
        <f>VLOOKUP(A112,summary!$A$5:$AO$5000,41,0)</f>
        <v>0</v>
      </c>
      <c r="AF112" s="80">
        <f t="shared" si="50"/>
        <v>0</v>
      </c>
      <c r="AG112" s="20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</row>
    <row r="113" spans="1:51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65">
        <v>4</v>
      </c>
      <c r="H113" s="67">
        <f>VLOOKUP(A113,summary!$A$5:$AL$5006,34,0)</f>
        <v>0</v>
      </c>
      <c r="I113" s="67">
        <f t="shared" si="51"/>
        <v>0</v>
      </c>
      <c r="J113" s="68">
        <v>0.5</v>
      </c>
      <c r="K113" s="76">
        <f t="shared" si="40"/>
        <v>1.4</v>
      </c>
      <c r="L113" s="76">
        <f t="shared" si="39"/>
        <v>0.04</v>
      </c>
      <c r="M113" s="76">
        <f t="shared" si="39"/>
        <v>0.16</v>
      </c>
      <c r="N113" s="76">
        <f t="shared" si="38"/>
        <v>0.02</v>
      </c>
      <c r="O113" s="76">
        <f t="shared" si="38"/>
        <v>0.08</v>
      </c>
      <c r="P113" s="76">
        <f t="shared" si="38"/>
        <v>0.1</v>
      </c>
      <c r="Q113" s="76">
        <f t="shared" si="38"/>
        <v>0.2</v>
      </c>
      <c r="R113" s="70">
        <f t="shared" si="41"/>
        <v>6</v>
      </c>
      <c r="S113" s="49">
        <v>0</v>
      </c>
      <c r="T113" s="61"/>
      <c r="U113" s="58">
        <v>0</v>
      </c>
      <c r="V113" s="69">
        <f t="shared" si="42"/>
        <v>0</v>
      </c>
      <c r="W113" s="69">
        <f t="shared" si="43"/>
        <v>0</v>
      </c>
      <c r="X113" s="69">
        <f t="shared" si="44"/>
        <v>0</v>
      </c>
      <c r="Y113" s="69">
        <f t="shared" si="45"/>
        <v>0</v>
      </c>
      <c r="Z113" s="69">
        <f t="shared" si="46"/>
        <v>0</v>
      </c>
      <c r="AA113" s="69">
        <f t="shared" si="47"/>
        <v>0</v>
      </c>
      <c r="AB113" s="69">
        <f t="shared" si="48"/>
        <v>0</v>
      </c>
      <c r="AC113" s="58">
        <f t="shared" si="49"/>
        <v>0</v>
      </c>
      <c r="AD113" s="83">
        <f t="shared" si="52"/>
        <v>0</v>
      </c>
      <c r="AE113" s="39">
        <f>VLOOKUP(A113,summary!$A$5:$AO$5000,41,0)</f>
        <v>0</v>
      </c>
      <c r="AF113" s="80">
        <f t="shared" si="50"/>
        <v>0</v>
      </c>
      <c r="AG113" s="20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</row>
    <row r="114" spans="1:51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65">
        <v>11</v>
      </c>
      <c r="H114" s="67">
        <f>VLOOKUP(A114,summary!$A$5:$AL$5006,34,0)</f>
        <v>0</v>
      </c>
      <c r="I114" s="67">
        <f t="shared" si="51"/>
        <v>0</v>
      </c>
      <c r="J114" s="68">
        <v>0.3</v>
      </c>
      <c r="K114" s="76">
        <f t="shared" si="40"/>
        <v>2.3099999999999996</v>
      </c>
      <c r="L114" s="76">
        <f t="shared" si="39"/>
        <v>6.6000000000000003E-2</v>
      </c>
      <c r="M114" s="76">
        <f t="shared" si="39"/>
        <v>0.26400000000000001</v>
      </c>
      <c r="N114" s="76">
        <f t="shared" si="38"/>
        <v>3.3000000000000002E-2</v>
      </c>
      <c r="O114" s="76">
        <f t="shared" si="38"/>
        <v>0.13200000000000001</v>
      </c>
      <c r="P114" s="76">
        <f t="shared" si="38"/>
        <v>0.16500000000000001</v>
      </c>
      <c r="Q114" s="76">
        <f t="shared" si="38"/>
        <v>0.33</v>
      </c>
      <c r="R114" s="70">
        <f t="shared" si="41"/>
        <v>14.3</v>
      </c>
      <c r="S114" s="49">
        <v>18</v>
      </c>
      <c r="T114" s="61"/>
      <c r="U114" s="58">
        <f>S114-R114</f>
        <v>3.6999999999999993</v>
      </c>
      <c r="V114" s="69">
        <f t="shared" si="42"/>
        <v>0</v>
      </c>
      <c r="W114" s="69">
        <f t="shared" si="43"/>
        <v>0</v>
      </c>
      <c r="X114" s="69">
        <f t="shared" si="44"/>
        <v>0</v>
      </c>
      <c r="Y114" s="69">
        <f t="shared" si="45"/>
        <v>0</v>
      </c>
      <c r="Z114" s="69">
        <f t="shared" si="46"/>
        <v>0</v>
      </c>
      <c r="AA114" s="69">
        <f t="shared" si="47"/>
        <v>0</v>
      </c>
      <c r="AB114" s="69">
        <f t="shared" si="48"/>
        <v>0</v>
      </c>
      <c r="AC114" s="58">
        <f t="shared" si="49"/>
        <v>0</v>
      </c>
      <c r="AD114" s="83">
        <f t="shared" si="52"/>
        <v>3.6999999999999993</v>
      </c>
      <c r="AE114" s="39">
        <f>VLOOKUP(A114,summary!$A$5:$AO$5000,41,0)</f>
        <v>0</v>
      </c>
      <c r="AF114" s="80">
        <f t="shared" si="50"/>
        <v>0</v>
      </c>
      <c r="AG114" s="20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</row>
    <row r="115" spans="1:51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63">
        <v>53</v>
      </c>
      <c r="H115" s="67">
        <f>VLOOKUP(A115,summary!$A$5:$AL$5006,34,0)</f>
        <v>0</v>
      </c>
      <c r="I115" s="67">
        <f t="shared" si="51"/>
        <v>0</v>
      </c>
      <c r="J115" s="68">
        <v>0.1</v>
      </c>
      <c r="K115" s="76">
        <f t="shared" si="40"/>
        <v>3.7100000000000004</v>
      </c>
      <c r="L115" s="76">
        <f t="shared" si="39"/>
        <v>0.10600000000000001</v>
      </c>
      <c r="M115" s="76">
        <f t="shared" si="39"/>
        <v>0.42400000000000004</v>
      </c>
      <c r="N115" s="76">
        <f t="shared" si="38"/>
        <v>5.3000000000000005E-2</v>
      </c>
      <c r="O115" s="76">
        <f t="shared" si="38"/>
        <v>0.21200000000000002</v>
      </c>
      <c r="P115" s="76">
        <f t="shared" si="38"/>
        <v>0.26500000000000007</v>
      </c>
      <c r="Q115" s="76">
        <f t="shared" si="38"/>
        <v>0.53000000000000014</v>
      </c>
      <c r="R115" s="70">
        <f t="shared" si="41"/>
        <v>58.3</v>
      </c>
      <c r="S115" s="49">
        <v>62</v>
      </c>
      <c r="T115" s="61"/>
      <c r="U115" s="58">
        <f>S115-R115</f>
        <v>3.7000000000000028</v>
      </c>
      <c r="V115" s="69">
        <f t="shared" si="42"/>
        <v>0</v>
      </c>
      <c r="W115" s="69">
        <f t="shared" si="43"/>
        <v>0</v>
      </c>
      <c r="X115" s="69">
        <f t="shared" si="44"/>
        <v>0</v>
      </c>
      <c r="Y115" s="69">
        <f t="shared" si="45"/>
        <v>0</v>
      </c>
      <c r="Z115" s="69">
        <f t="shared" si="46"/>
        <v>0</v>
      </c>
      <c r="AA115" s="69">
        <f t="shared" si="47"/>
        <v>0</v>
      </c>
      <c r="AB115" s="69">
        <f t="shared" si="48"/>
        <v>0</v>
      </c>
      <c r="AC115" s="58">
        <f t="shared" si="49"/>
        <v>0</v>
      </c>
      <c r="AD115" s="83">
        <f t="shared" si="52"/>
        <v>3.7000000000000028</v>
      </c>
      <c r="AE115" s="39">
        <f>VLOOKUP(A115,summary!$A$5:$AO$5000,41,0)</f>
        <v>-8</v>
      </c>
      <c r="AF115" s="80">
        <f t="shared" si="50"/>
        <v>-424</v>
      </c>
      <c r="AG115" s="20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</row>
    <row r="116" spans="1:51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63">
        <f>G115/14*2.1</f>
        <v>7.95</v>
      </c>
      <c r="H116" s="67">
        <f>VLOOKUP(A116,summary!$A$5:$AL$5006,34,0)</f>
        <v>0</v>
      </c>
      <c r="I116" s="67">
        <f t="shared" si="51"/>
        <v>0</v>
      </c>
      <c r="J116" s="68">
        <v>0.3</v>
      </c>
      <c r="K116" s="76">
        <f t="shared" si="40"/>
        <v>1.6694999999999998</v>
      </c>
      <c r="L116" s="76">
        <f t="shared" si="39"/>
        <v>4.7699999999999999E-2</v>
      </c>
      <c r="M116" s="76">
        <f t="shared" si="39"/>
        <v>0.1908</v>
      </c>
      <c r="N116" s="76">
        <f t="shared" si="38"/>
        <v>2.385E-2</v>
      </c>
      <c r="O116" s="76">
        <f t="shared" si="38"/>
        <v>9.5399999999999999E-2</v>
      </c>
      <c r="P116" s="76">
        <f t="shared" si="38"/>
        <v>0.11924999999999999</v>
      </c>
      <c r="Q116" s="76">
        <f t="shared" si="38"/>
        <v>0.23849999999999999</v>
      </c>
      <c r="R116" s="70">
        <f t="shared" si="41"/>
        <v>10.335000000000001</v>
      </c>
      <c r="S116" s="49">
        <v>10.5</v>
      </c>
      <c r="T116" s="61"/>
      <c r="U116" s="58">
        <f>S116-R116</f>
        <v>0.16499999999999915</v>
      </c>
      <c r="V116" s="69">
        <f t="shared" si="42"/>
        <v>0</v>
      </c>
      <c r="W116" s="69">
        <f t="shared" si="43"/>
        <v>0</v>
      </c>
      <c r="X116" s="69">
        <f t="shared" si="44"/>
        <v>0</v>
      </c>
      <c r="Y116" s="69">
        <f t="shared" si="45"/>
        <v>0</v>
      </c>
      <c r="Z116" s="69">
        <f t="shared" si="46"/>
        <v>0</v>
      </c>
      <c r="AA116" s="69">
        <f t="shared" si="47"/>
        <v>0</v>
      </c>
      <c r="AB116" s="69">
        <f t="shared" si="48"/>
        <v>0</v>
      </c>
      <c r="AC116" s="58">
        <f t="shared" si="49"/>
        <v>0</v>
      </c>
      <c r="AD116" s="83">
        <f t="shared" si="52"/>
        <v>0.16499999999999915</v>
      </c>
      <c r="AE116" s="39">
        <f>VLOOKUP(A116,summary!$A$5:$AO$5000,41,0)</f>
        <v>-92</v>
      </c>
      <c r="AF116" s="80">
        <f t="shared" si="50"/>
        <v>-731.4</v>
      </c>
      <c r="AG116" s="20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</row>
    <row r="117" spans="1:51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63">
        <f>G115/14*1.8</f>
        <v>6.8142857142857141</v>
      </c>
      <c r="H117" s="67">
        <f>VLOOKUP(A117,summary!$A$5:$AL$5006,34,0)</f>
        <v>0</v>
      </c>
      <c r="I117" s="67">
        <f t="shared" si="51"/>
        <v>0</v>
      </c>
      <c r="J117" s="68">
        <v>0.3</v>
      </c>
      <c r="K117" s="76">
        <f t="shared" si="40"/>
        <v>1.4309999999999998</v>
      </c>
      <c r="L117" s="76">
        <f t="shared" si="39"/>
        <v>4.0885714285714282E-2</v>
      </c>
      <c r="M117" s="76">
        <f t="shared" si="39"/>
        <v>0.16354285714285713</v>
      </c>
      <c r="N117" s="76">
        <f t="shared" si="38"/>
        <v>2.0442857142857141E-2</v>
      </c>
      <c r="O117" s="76">
        <f t="shared" si="38"/>
        <v>8.1771428571428564E-2</v>
      </c>
      <c r="P117" s="76">
        <f t="shared" si="38"/>
        <v>0.1022142857142857</v>
      </c>
      <c r="Q117" s="76">
        <f t="shared" si="38"/>
        <v>0.2044285714285714</v>
      </c>
      <c r="R117" s="70">
        <f t="shared" si="41"/>
        <v>8.8585714285714285</v>
      </c>
      <c r="S117" s="49">
        <v>9</v>
      </c>
      <c r="T117" s="61"/>
      <c r="U117" s="58">
        <f>S117-R117</f>
        <v>0.14142857142857146</v>
      </c>
      <c r="V117" s="69">
        <f t="shared" si="42"/>
        <v>0</v>
      </c>
      <c r="W117" s="69">
        <f t="shared" si="43"/>
        <v>0</v>
      </c>
      <c r="X117" s="69">
        <f t="shared" si="44"/>
        <v>0</v>
      </c>
      <c r="Y117" s="69">
        <f t="shared" si="45"/>
        <v>0</v>
      </c>
      <c r="Z117" s="69">
        <f t="shared" si="46"/>
        <v>0</v>
      </c>
      <c r="AA117" s="69">
        <f t="shared" si="47"/>
        <v>0</v>
      </c>
      <c r="AB117" s="69">
        <f t="shared" si="48"/>
        <v>0</v>
      </c>
      <c r="AC117" s="58">
        <f t="shared" si="49"/>
        <v>0</v>
      </c>
      <c r="AD117" s="83">
        <f t="shared" si="52"/>
        <v>0.14142857142857146</v>
      </c>
      <c r="AE117" s="39">
        <f>VLOOKUP(A117,summary!$A$5:$AO$5000,41,0)</f>
        <v>-137</v>
      </c>
      <c r="AF117" s="80">
        <f t="shared" si="50"/>
        <v>-933.55714285714282</v>
      </c>
      <c r="AG117" s="20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</row>
    <row r="118" spans="1:51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63">
        <f>G115/14000*200</f>
        <v>0.75714285714285723</v>
      </c>
      <c r="H118" s="67">
        <f>VLOOKUP(A118,summary!$A$5:$AL$5006,34,0)</f>
        <v>0</v>
      </c>
      <c r="I118" s="67">
        <f t="shared" si="51"/>
        <v>0</v>
      </c>
      <c r="J118" s="68">
        <v>0.5</v>
      </c>
      <c r="K118" s="76">
        <f t="shared" si="40"/>
        <v>0.26500000000000001</v>
      </c>
      <c r="L118" s="76">
        <f t="shared" si="39"/>
        <v>7.5714285714285727E-3</v>
      </c>
      <c r="M118" s="76">
        <f t="shared" si="39"/>
        <v>3.0285714285714291E-2</v>
      </c>
      <c r="N118" s="76">
        <f t="shared" si="38"/>
        <v>3.7857142857142864E-3</v>
      </c>
      <c r="O118" s="76">
        <f t="shared" si="38"/>
        <v>1.5142857142857145E-2</v>
      </c>
      <c r="P118" s="76">
        <f t="shared" si="38"/>
        <v>1.8928571428571433E-2</v>
      </c>
      <c r="Q118" s="76">
        <f t="shared" si="38"/>
        <v>3.7857142857142867E-2</v>
      </c>
      <c r="R118" s="70">
        <f t="shared" si="41"/>
        <v>1.1357142857142859</v>
      </c>
      <c r="S118" s="49">
        <v>0</v>
      </c>
      <c r="T118" s="61"/>
      <c r="U118" s="58">
        <v>0</v>
      </c>
      <c r="V118" s="69">
        <f t="shared" si="42"/>
        <v>0</v>
      </c>
      <c r="W118" s="69">
        <f t="shared" si="43"/>
        <v>0</v>
      </c>
      <c r="X118" s="69">
        <f t="shared" si="44"/>
        <v>0</v>
      </c>
      <c r="Y118" s="69">
        <f t="shared" si="45"/>
        <v>0</v>
      </c>
      <c r="Z118" s="69">
        <f t="shared" si="46"/>
        <v>0</v>
      </c>
      <c r="AA118" s="69">
        <f t="shared" si="47"/>
        <v>0</v>
      </c>
      <c r="AB118" s="69">
        <f t="shared" si="48"/>
        <v>0</v>
      </c>
      <c r="AC118" s="58">
        <f t="shared" si="49"/>
        <v>0</v>
      </c>
      <c r="AD118" s="83">
        <f t="shared" si="52"/>
        <v>0</v>
      </c>
      <c r="AE118" s="39">
        <f>VLOOKUP(A118,summary!$A$5:$AO$5000,41,0)</f>
        <v>0</v>
      </c>
      <c r="AF118" s="80">
        <f t="shared" si="50"/>
        <v>0</v>
      </c>
      <c r="AG118" s="20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</row>
    <row r="119" spans="1:51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63">
        <v>3.5</v>
      </c>
      <c r="H119" s="67">
        <f>VLOOKUP(A119,summary!$A$5:$AL$5006,34,0)</f>
        <v>0</v>
      </c>
      <c r="I119" s="67">
        <f t="shared" si="51"/>
        <v>0</v>
      </c>
      <c r="J119" s="68">
        <v>0.2</v>
      </c>
      <c r="K119" s="76">
        <f t="shared" si="40"/>
        <v>0.49</v>
      </c>
      <c r="L119" s="76">
        <f t="shared" si="39"/>
        <v>1.4000000000000002E-2</v>
      </c>
      <c r="M119" s="76">
        <f t="shared" si="39"/>
        <v>5.6000000000000008E-2</v>
      </c>
      <c r="N119" s="76">
        <f t="shared" si="38"/>
        <v>7.000000000000001E-3</v>
      </c>
      <c r="O119" s="76">
        <f t="shared" si="38"/>
        <v>2.8000000000000004E-2</v>
      </c>
      <c r="P119" s="76">
        <f t="shared" si="38"/>
        <v>3.5000000000000003E-2</v>
      </c>
      <c r="Q119" s="76">
        <f t="shared" si="38"/>
        <v>7.0000000000000007E-2</v>
      </c>
      <c r="R119" s="70">
        <f t="shared" si="41"/>
        <v>4.2</v>
      </c>
      <c r="S119" s="49">
        <v>4.5</v>
      </c>
      <c r="T119" s="61"/>
      <c r="U119" s="58">
        <f t="shared" ref="U119:U127" si="56">S119-R119</f>
        <v>0.29999999999999982</v>
      </c>
      <c r="V119" s="69">
        <f t="shared" si="42"/>
        <v>0</v>
      </c>
      <c r="W119" s="69">
        <f t="shared" si="43"/>
        <v>0</v>
      </c>
      <c r="X119" s="69">
        <f t="shared" si="44"/>
        <v>0</v>
      </c>
      <c r="Y119" s="69">
        <f t="shared" si="45"/>
        <v>0</v>
      </c>
      <c r="Z119" s="69">
        <f t="shared" si="46"/>
        <v>0</v>
      </c>
      <c r="AA119" s="69">
        <f t="shared" si="47"/>
        <v>0</v>
      </c>
      <c r="AB119" s="69">
        <f t="shared" si="48"/>
        <v>0</v>
      </c>
      <c r="AC119" s="58">
        <f t="shared" si="49"/>
        <v>0</v>
      </c>
      <c r="AD119" s="83">
        <f t="shared" si="52"/>
        <v>0.29999999999999982</v>
      </c>
      <c r="AE119" s="39">
        <f>VLOOKUP(A119,summary!$A$5:$AO$5000,41,0)</f>
        <v>-172</v>
      </c>
      <c r="AF119" s="80">
        <f t="shared" si="50"/>
        <v>-602</v>
      </c>
      <c r="AG119" s="20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</row>
    <row r="120" spans="1:51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63">
        <f>4.5/2</f>
        <v>2.25</v>
      </c>
      <c r="H120" s="67">
        <f>VLOOKUP(A120,summary!$A$5:$AL$5006,34,0)</f>
        <v>0</v>
      </c>
      <c r="I120" s="67">
        <f t="shared" si="51"/>
        <v>0</v>
      </c>
      <c r="J120" s="68">
        <v>0.5</v>
      </c>
      <c r="K120" s="76">
        <f t="shared" si="40"/>
        <v>0.78749999999999998</v>
      </c>
      <c r="L120" s="76">
        <f t="shared" si="39"/>
        <v>2.2499999999999999E-2</v>
      </c>
      <c r="M120" s="76">
        <f t="shared" si="39"/>
        <v>0.09</v>
      </c>
      <c r="N120" s="76">
        <f t="shared" si="38"/>
        <v>1.125E-2</v>
      </c>
      <c r="O120" s="76">
        <f t="shared" si="38"/>
        <v>4.4999999999999998E-2</v>
      </c>
      <c r="P120" s="76">
        <f t="shared" si="38"/>
        <v>5.6250000000000001E-2</v>
      </c>
      <c r="Q120" s="76">
        <f t="shared" si="38"/>
        <v>0.1125</v>
      </c>
      <c r="R120" s="70">
        <f t="shared" si="41"/>
        <v>3.375</v>
      </c>
      <c r="S120" s="49">
        <v>6</v>
      </c>
      <c r="T120" s="61"/>
      <c r="U120" s="58">
        <f t="shared" si="56"/>
        <v>2.625</v>
      </c>
      <c r="V120" s="69">
        <f t="shared" si="42"/>
        <v>0</v>
      </c>
      <c r="W120" s="69">
        <f t="shared" si="43"/>
        <v>0</v>
      </c>
      <c r="X120" s="69">
        <f t="shared" si="44"/>
        <v>0</v>
      </c>
      <c r="Y120" s="69">
        <f t="shared" si="45"/>
        <v>0</v>
      </c>
      <c r="Z120" s="69">
        <f t="shared" si="46"/>
        <v>0</v>
      </c>
      <c r="AA120" s="69">
        <f t="shared" si="47"/>
        <v>0</v>
      </c>
      <c r="AB120" s="69">
        <f t="shared" si="48"/>
        <v>0</v>
      </c>
      <c r="AC120" s="58">
        <f t="shared" si="49"/>
        <v>0</v>
      </c>
      <c r="AD120" s="83">
        <f t="shared" si="52"/>
        <v>2.625</v>
      </c>
      <c r="AE120" s="39">
        <f>VLOOKUP(A120,summary!$A$5:$AO$5000,41,0)</f>
        <v>-4</v>
      </c>
      <c r="AF120" s="80">
        <f t="shared" si="50"/>
        <v>-9</v>
      </c>
      <c r="AG120" s="20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</row>
    <row r="121" spans="1:51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63">
        <v>34</v>
      </c>
      <c r="H121" s="67">
        <f>VLOOKUP(A121,summary!$A$5:$AL$5006,34,0)</f>
        <v>0</v>
      </c>
      <c r="I121" s="67">
        <f t="shared" si="51"/>
        <v>0</v>
      </c>
      <c r="J121" s="68">
        <v>0.3</v>
      </c>
      <c r="K121" s="76">
        <f t="shared" si="40"/>
        <v>7.1399999999999988</v>
      </c>
      <c r="L121" s="76">
        <f t="shared" si="39"/>
        <v>0.20399999999999999</v>
      </c>
      <c r="M121" s="76">
        <f t="shared" si="39"/>
        <v>0.81599999999999995</v>
      </c>
      <c r="N121" s="76">
        <f t="shared" si="38"/>
        <v>0.10199999999999999</v>
      </c>
      <c r="O121" s="76">
        <f t="shared" si="38"/>
        <v>0.40799999999999997</v>
      </c>
      <c r="P121" s="76">
        <f t="shared" si="38"/>
        <v>0.51</v>
      </c>
      <c r="Q121" s="76">
        <f t="shared" si="38"/>
        <v>1.02</v>
      </c>
      <c r="R121" s="70">
        <f t="shared" si="41"/>
        <v>44.199999999999996</v>
      </c>
      <c r="S121" s="49">
        <v>45</v>
      </c>
      <c r="T121" s="61"/>
      <c r="U121" s="58">
        <f t="shared" si="56"/>
        <v>0.80000000000000426</v>
      </c>
      <c r="V121" s="69">
        <f t="shared" si="42"/>
        <v>0</v>
      </c>
      <c r="W121" s="69">
        <f t="shared" si="43"/>
        <v>0</v>
      </c>
      <c r="X121" s="69">
        <f t="shared" si="44"/>
        <v>0</v>
      </c>
      <c r="Y121" s="69">
        <f t="shared" si="45"/>
        <v>0</v>
      </c>
      <c r="Z121" s="69">
        <f t="shared" si="46"/>
        <v>0</v>
      </c>
      <c r="AA121" s="69">
        <f t="shared" si="47"/>
        <v>0</v>
      </c>
      <c r="AB121" s="69">
        <f t="shared" si="48"/>
        <v>0</v>
      </c>
      <c r="AC121" s="58">
        <f t="shared" si="49"/>
        <v>0</v>
      </c>
      <c r="AD121" s="83">
        <f t="shared" si="52"/>
        <v>0.80000000000000426</v>
      </c>
      <c r="AE121" s="39">
        <f>VLOOKUP(A121,summary!$A$5:$AO$5000,41,0)</f>
        <v>-2.5</v>
      </c>
      <c r="AF121" s="80">
        <f t="shared" si="50"/>
        <v>-85</v>
      </c>
      <c r="AG121" s="20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</row>
    <row r="122" spans="1:51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63">
        <f>G121/12</f>
        <v>2.8333333333333335</v>
      </c>
      <c r="H122" s="67">
        <f>VLOOKUP(A122,summary!$A$5:$AL$5006,34,0)</f>
        <v>0</v>
      </c>
      <c r="I122" s="67">
        <f t="shared" si="51"/>
        <v>0</v>
      </c>
      <c r="J122" s="68">
        <v>0.5</v>
      </c>
      <c r="K122" s="76">
        <f t="shared" si="40"/>
        <v>0.9916666666666667</v>
      </c>
      <c r="L122" s="76">
        <f t="shared" si="39"/>
        <v>2.8333333333333335E-2</v>
      </c>
      <c r="M122" s="76">
        <f t="shared" si="39"/>
        <v>0.11333333333333334</v>
      </c>
      <c r="N122" s="76">
        <f t="shared" si="38"/>
        <v>1.4166666666666668E-2</v>
      </c>
      <c r="O122" s="76">
        <f t="shared" si="38"/>
        <v>5.6666666666666671E-2</v>
      </c>
      <c r="P122" s="76">
        <f t="shared" si="38"/>
        <v>7.0833333333333345E-2</v>
      </c>
      <c r="Q122" s="76">
        <f t="shared" si="38"/>
        <v>0.14166666666666669</v>
      </c>
      <c r="R122" s="70">
        <f t="shared" si="41"/>
        <v>4.25</v>
      </c>
      <c r="S122" s="49">
        <v>5</v>
      </c>
      <c r="T122" s="61"/>
      <c r="U122" s="58">
        <f t="shared" si="56"/>
        <v>0.75</v>
      </c>
      <c r="V122" s="69">
        <f t="shared" si="42"/>
        <v>0</v>
      </c>
      <c r="W122" s="69">
        <f t="shared" si="43"/>
        <v>0</v>
      </c>
      <c r="X122" s="69">
        <f t="shared" si="44"/>
        <v>0</v>
      </c>
      <c r="Y122" s="69">
        <f t="shared" si="45"/>
        <v>0</v>
      </c>
      <c r="Z122" s="69">
        <f t="shared" si="46"/>
        <v>0</v>
      </c>
      <c r="AA122" s="69">
        <f t="shared" si="47"/>
        <v>0</v>
      </c>
      <c r="AB122" s="69">
        <f t="shared" si="48"/>
        <v>0</v>
      </c>
      <c r="AC122" s="58">
        <f t="shared" si="49"/>
        <v>0</v>
      </c>
      <c r="AD122" s="83">
        <f t="shared" si="52"/>
        <v>0.75</v>
      </c>
      <c r="AE122" s="39">
        <f>VLOOKUP(A122,summary!$A$5:$AO$5000,41,0)</f>
        <v>-101</v>
      </c>
      <c r="AF122" s="80">
        <f t="shared" si="50"/>
        <v>-286.16666666666669</v>
      </c>
      <c r="AG122" s="20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</row>
    <row r="123" spans="1:51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63">
        <f>3*25</f>
        <v>75</v>
      </c>
      <c r="H123" s="67">
        <f>VLOOKUP(A123,summary!$A$5:$AL$5006,34,0)</f>
        <v>0</v>
      </c>
      <c r="I123" s="67">
        <f t="shared" si="51"/>
        <v>0</v>
      </c>
      <c r="J123" s="68">
        <v>0.1</v>
      </c>
      <c r="K123" s="76">
        <f t="shared" si="40"/>
        <v>5.25</v>
      </c>
      <c r="L123" s="76">
        <f t="shared" si="39"/>
        <v>0.15</v>
      </c>
      <c r="M123" s="76">
        <f t="shared" si="39"/>
        <v>0.6</v>
      </c>
      <c r="N123" s="76">
        <f t="shared" si="38"/>
        <v>7.4999999999999997E-2</v>
      </c>
      <c r="O123" s="76">
        <f t="shared" si="38"/>
        <v>0.3</v>
      </c>
      <c r="P123" s="76">
        <f t="shared" si="38"/>
        <v>0.375</v>
      </c>
      <c r="Q123" s="76">
        <f t="shared" si="38"/>
        <v>0.75</v>
      </c>
      <c r="R123" s="70">
        <f t="shared" si="41"/>
        <v>82.5</v>
      </c>
      <c r="S123" s="49">
        <v>85</v>
      </c>
      <c r="T123" s="61"/>
      <c r="U123" s="58">
        <f t="shared" si="56"/>
        <v>2.5</v>
      </c>
      <c r="V123" s="69">
        <f t="shared" si="42"/>
        <v>0</v>
      </c>
      <c r="W123" s="69">
        <f t="shared" si="43"/>
        <v>0</v>
      </c>
      <c r="X123" s="69">
        <f t="shared" si="44"/>
        <v>0</v>
      </c>
      <c r="Y123" s="69">
        <f t="shared" si="45"/>
        <v>0</v>
      </c>
      <c r="Z123" s="69">
        <f t="shared" si="46"/>
        <v>0</v>
      </c>
      <c r="AA123" s="69">
        <f t="shared" si="47"/>
        <v>0</v>
      </c>
      <c r="AB123" s="69">
        <f t="shared" si="48"/>
        <v>0</v>
      </c>
      <c r="AC123" s="58">
        <f t="shared" si="49"/>
        <v>0</v>
      </c>
      <c r="AD123" s="83">
        <f t="shared" si="52"/>
        <v>2.5</v>
      </c>
      <c r="AE123" s="39">
        <f>VLOOKUP(A123,summary!$A$5:$AO$5000,41,0)</f>
        <v>-13</v>
      </c>
      <c r="AF123" s="80">
        <f t="shared" si="50"/>
        <v>-975</v>
      </c>
      <c r="AG123" s="20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</row>
    <row r="124" spans="1:51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63">
        <f>2.78*5</f>
        <v>13.899999999999999</v>
      </c>
      <c r="H124" s="67">
        <f>VLOOKUP(A124,summary!$A$5:$AL$5006,34,0)</f>
        <v>0</v>
      </c>
      <c r="I124" s="67">
        <f t="shared" si="51"/>
        <v>0</v>
      </c>
      <c r="J124" s="68">
        <v>0.2</v>
      </c>
      <c r="K124" s="76">
        <f t="shared" si="40"/>
        <v>1.9459999999999997</v>
      </c>
      <c r="L124" s="76">
        <f t="shared" si="39"/>
        <v>5.5599999999999997E-2</v>
      </c>
      <c r="M124" s="76">
        <f t="shared" si="39"/>
        <v>0.22239999999999999</v>
      </c>
      <c r="N124" s="76">
        <f t="shared" si="38"/>
        <v>2.7799999999999998E-2</v>
      </c>
      <c r="O124" s="76">
        <f t="shared" si="38"/>
        <v>0.11119999999999999</v>
      </c>
      <c r="P124" s="76">
        <f t="shared" si="38"/>
        <v>0.13899999999999998</v>
      </c>
      <c r="Q124" s="76">
        <f t="shared" si="38"/>
        <v>0.27799999999999997</v>
      </c>
      <c r="R124" s="70">
        <f t="shared" si="41"/>
        <v>16.68</v>
      </c>
      <c r="S124" s="49">
        <v>18</v>
      </c>
      <c r="T124" s="61"/>
      <c r="U124" s="58">
        <f t="shared" si="56"/>
        <v>1.3200000000000003</v>
      </c>
      <c r="V124" s="69">
        <f t="shared" si="42"/>
        <v>0</v>
      </c>
      <c r="W124" s="69">
        <f t="shared" si="43"/>
        <v>0</v>
      </c>
      <c r="X124" s="69">
        <f t="shared" si="44"/>
        <v>0</v>
      </c>
      <c r="Y124" s="69">
        <f t="shared" si="45"/>
        <v>0</v>
      </c>
      <c r="Z124" s="69">
        <f t="shared" si="46"/>
        <v>0</v>
      </c>
      <c r="AA124" s="69">
        <f t="shared" si="47"/>
        <v>0</v>
      </c>
      <c r="AB124" s="69">
        <f t="shared" si="48"/>
        <v>0</v>
      </c>
      <c r="AC124" s="58">
        <f t="shared" si="49"/>
        <v>0</v>
      </c>
      <c r="AD124" s="83">
        <f t="shared" si="52"/>
        <v>1.3200000000000003</v>
      </c>
      <c r="AE124" s="39">
        <f>VLOOKUP(A124,summary!$A$5:$AO$5000,41,0)</f>
        <v>-276</v>
      </c>
      <c r="AF124" s="80">
        <f t="shared" si="50"/>
        <v>-3836.3999999999996</v>
      </c>
      <c r="AG124" s="20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</row>
    <row r="125" spans="1:51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63">
        <f>G124/5*3.5</f>
        <v>9.7299999999999986</v>
      </c>
      <c r="H125" s="67">
        <f>VLOOKUP(A125,summary!$A$5:$AL$5006,34,0)</f>
        <v>0</v>
      </c>
      <c r="I125" s="67">
        <f t="shared" si="51"/>
        <v>0</v>
      </c>
      <c r="J125" s="68">
        <v>0.2</v>
      </c>
      <c r="K125" s="76">
        <f t="shared" si="40"/>
        <v>1.3621999999999996</v>
      </c>
      <c r="L125" s="76">
        <f t="shared" si="39"/>
        <v>3.8919999999999996E-2</v>
      </c>
      <c r="M125" s="76">
        <f t="shared" si="39"/>
        <v>0.15567999999999999</v>
      </c>
      <c r="N125" s="76">
        <f t="shared" si="39"/>
        <v>1.9459999999999998E-2</v>
      </c>
      <c r="O125" s="76">
        <f t="shared" si="39"/>
        <v>7.7839999999999993E-2</v>
      </c>
      <c r="P125" s="76">
        <f t="shared" si="39"/>
        <v>9.7299999999999998E-2</v>
      </c>
      <c r="Q125" s="76">
        <f t="shared" si="39"/>
        <v>0.1946</v>
      </c>
      <c r="R125" s="70">
        <f t="shared" si="41"/>
        <v>11.675999999999998</v>
      </c>
      <c r="S125" s="49">
        <v>13</v>
      </c>
      <c r="T125" s="61"/>
      <c r="U125" s="58">
        <f t="shared" si="56"/>
        <v>1.3240000000000016</v>
      </c>
      <c r="V125" s="69">
        <f t="shared" si="42"/>
        <v>0</v>
      </c>
      <c r="W125" s="69">
        <f t="shared" si="43"/>
        <v>0</v>
      </c>
      <c r="X125" s="69">
        <f t="shared" si="44"/>
        <v>0</v>
      </c>
      <c r="Y125" s="69">
        <f t="shared" si="45"/>
        <v>0</v>
      </c>
      <c r="Z125" s="69">
        <f t="shared" si="46"/>
        <v>0</v>
      </c>
      <c r="AA125" s="69">
        <f t="shared" si="47"/>
        <v>0</v>
      </c>
      <c r="AB125" s="69">
        <f t="shared" si="48"/>
        <v>0</v>
      </c>
      <c r="AC125" s="58">
        <f t="shared" si="49"/>
        <v>0</v>
      </c>
      <c r="AD125" s="83">
        <f t="shared" si="52"/>
        <v>1.3240000000000016</v>
      </c>
      <c r="AE125" s="39">
        <f>VLOOKUP(A125,summary!$A$5:$AO$5000,41,0)</f>
        <v>-15</v>
      </c>
      <c r="AF125" s="80">
        <f t="shared" si="50"/>
        <v>-145.94999999999999</v>
      </c>
      <c r="AG125" s="20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</row>
    <row r="126" spans="1:51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63">
        <f>G124/5*3</f>
        <v>8.34</v>
      </c>
      <c r="H126" s="67">
        <f>VLOOKUP(A126,summary!$A$5:$AL$5006,34,0)</f>
        <v>0</v>
      </c>
      <c r="I126" s="67">
        <f t="shared" si="51"/>
        <v>0</v>
      </c>
      <c r="J126" s="68">
        <v>0.2</v>
      </c>
      <c r="K126" s="76">
        <f t="shared" si="40"/>
        <v>1.1676</v>
      </c>
      <c r="L126" s="76">
        <f t="shared" ref="L126:Q168" si="57">$G126*$J126*L$3</f>
        <v>3.3360000000000001E-2</v>
      </c>
      <c r="M126" s="76">
        <f t="shared" si="57"/>
        <v>0.13344</v>
      </c>
      <c r="N126" s="76">
        <f t="shared" si="57"/>
        <v>1.668E-2</v>
      </c>
      <c r="O126" s="76">
        <f t="shared" si="57"/>
        <v>6.6720000000000002E-2</v>
      </c>
      <c r="P126" s="76">
        <f t="shared" si="57"/>
        <v>8.3400000000000016E-2</v>
      </c>
      <c r="Q126" s="76">
        <f t="shared" si="57"/>
        <v>0.16680000000000003</v>
      </c>
      <c r="R126" s="70">
        <f t="shared" si="41"/>
        <v>10.007999999999999</v>
      </c>
      <c r="S126" s="49">
        <v>11</v>
      </c>
      <c r="T126" s="61"/>
      <c r="U126" s="58">
        <f t="shared" si="56"/>
        <v>0.99200000000000088</v>
      </c>
      <c r="V126" s="69">
        <f t="shared" si="42"/>
        <v>0</v>
      </c>
      <c r="W126" s="69">
        <f t="shared" si="43"/>
        <v>0</v>
      </c>
      <c r="X126" s="69">
        <f t="shared" si="44"/>
        <v>0</v>
      </c>
      <c r="Y126" s="69">
        <f t="shared" si="45"/>
        <v>0</v>
      </c>
      <c r="Z126" s="69">
        <f t="shared" si="46"/>
        <v>0</v>
      </c>
      <c r="AA126" s="69">
        <f t="shared" si="47"/>
        <v>0</v>
      </c>
      <c r="AB126" s="69">
        <f t="shared" si="48"/>
        <v>0</v>
      </c>
      <c r="AC126" s="58">
        <f t="shared" si="49"/>
        <v>0</v>
      </c>
      <c r="AD126" s="83">
        <f t="shared" si="52"/>
        <v>0.99200000000000088</v>
      </c>
      <c r="AE126" s="39">
        <f>VLOOKUP(A126,summary!$A$5:$AO$5000,41,0)</f>
        <v>-2</v>
      </c>
      <c r="AF126" s="80">
        <f t="shared" si="50"/>
        <v>-16.68</v>
      </c>
      <c r="AG126" s="20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</row>
    <row r="127" spans="1:51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63">
        <f>G123/25</f>
        <v>3</v>
      </c>
      <c r="H127" s="67">
        <f>VLOOKUP(A127,summary!$A$5:$AL$5006,34,0)</f>
        <v>0</v>
      </c>
      <c r="I127" s="67">
        <f t="shared" si="51"/>
        <v>0</v>
      </c>
      <c r="J127" s="68">
        <v>0.2</v>
      </c>
      <c r="K127" s="76">
        <f t="shared" si="40"/>
        <v>0.42000000000000004</v>
      </c>
      <c r="L127" s="76">
        <f t="shared" si="57"/>
        <v>1.2000000000000002E-2</v>
      </c>
      <c r="M127" s="76">
        <f t="shared" si="57"/>
        <v>4.8000000000000008E-2</v>
      </c>
      <c r="N127" s="76">
        <f t="shared" si="57"/>
        <v>6.000000000000001E-3</v>
      </c>
      <c r="O127" s="76">
        <f t="shared" si="57"/>
        <v>2.4000000000000004E-2</v>
      </c>
      <c r="P127" s="76">
        <f t="shared" si="57"/>
        <v>3.0000000000000006E-2</v>
      </c>
      <c r="Q127" s="76">
        <f t="shared" si="57"/>
        <v>6.0000000000000012E-2</v>
      </c>
      <c r="R127" s="70">
        <f t="shared" si="41"/>
        <v>3.6</v>
      </c>
      <c r="S127" s="49">
        <v>3.8</v>
      </c>
      <c r="T127" s="61"/>
      <c r="U127" s="58">
        <f t="shared" si="56"/>
        <v>0.19999999999999973</v>
      </c>
      <c r="V127" s="69">
        <f t="shared" si="42"/>
        <v>0</v>
      </c>
      <c r="W127" s="69">
        <f t="shared" si="43"/>
        <v>0</v>
      </c>
      <c r="X127" s="69">
        <f t="shared" si="44"/>
        <v>0</v>
      </c>
      <c r="Y127" s="69">
        <f t="shared" si="45"/>
        <v>0</v>
      </c>
      <c r="Z127" s="69">
        <f t="shared" si="46"/>
        <v>0</v>
      </c>
      <c r="AA127" s="69">
        <f t="shared" si="47"/>
        <v>0</v>
      </c>
      <c r="AB127" s="69">
        <f t="shared" si="48"/>
        <v>0</v>
      </c>
      <c r="AC127" s="58">
        <f t="shared" si="49"/>
        <v>0</v>
      </c>
      <c r="AD127" s="83">
        <f t="shared" si="52"/>
        <v>0.19999999999999973</v>
      </c>
      <c r="AE127" s="39">
        <f>VLOOKUP(A127,summary!$A$5:$AO$5000,41,0)</f>
        <v>0</v>
      </c>
      <c r="AF127" s="80">
        <f t="shared" si="50"/>
        <v>0</v>
      </c>
      <c r="AG127" s="20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</row>
    <row r="128" spans="1:51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63">
        <f>2.9*25</f>
        <v>72.5</v>
      </c>
      <c r="H128" s="67">
        <f>VLOOKUP(A128,summary!$A$5:$AL$5006,34,0)</f>
        <v>0</v>
      </c>
      <c r="I128" s="67">
        <f t="shared" si="51"/>
        <v>0</v>
      </c>
      <c r="J128" s="68"/>
      <c r="K128" s="76">
        <f t="shared" si="40"/>
        <v>0</v>
      </c>
      <c r="L128" s="76">
        <f t="shared" si="57"/>
        <v>0</v>
      </c>
      <c r="M128" s="76">
        <f t="shared" si="57"/>
        <v>0</v>
      </c>
      <c r="N128" s="76">
        <f t="shared" si="57"/>
        <v>0</v>
      </c>
      <c r="O128" s="76">
        <f t="shared" si="57"/>
        <v>0</v>
      </c>
      <c r="P128" s="76">
        <f t="shared" si="57"/>
        <v>0</v>
      </c>
      <c r="Q128" s="76">
        <f t="shared" si="57"/>
        <v>0</v>
      </c>
      <c r="R128" s="70">
        <f t="shared" si="41"/>
        <v>72.5</v>
      </c>
      <c r="S128" s="49">
        <v>0</v>
      </c>
      <c r="T128" s="61"/>
      <c r="U128" s="58">
        <v>0</v>
      </c>
      <c r="V128" s="69">
        <f t="shared" si="42"/>
        <v>0</v>
      </c>
      <c r="W128" s="69">
        <f t="shared" si="43"/>
        <v>0</v>
      </c>
      <c r="X128" s="69">
        <f t="shared" si="44"/>
        <v>0</v>
      </c>
      <c r="Y128" s="69">
        <f t="shared" si="45"/>
        <v>0</v>
      </c>
      <c r="Z128" s="69">
        <f t="shared" si="46"/>
        <v>0</v>
      </c>
      <c r="AA128" s="69">
        <f t="shared" si="47"/>
        <v>0</v>
      </c>
      <c r="AB128" s="69">
        <f t="shared" si="48"/>
        <v>0</v>
      </c>
      <c r="AC128" s="58">
        <f t="shared" si="49"/>
        <v>0</v>
      </c>
      <c r="AD128" s="83">
        <f t="shared" si="52"/>
        <v>0</v>
      </c>
      <c r="AE128" s="39">
        <f>VLOOKUP(A128,summary!$A$5:$AO$5000,41,0)</f>
        <v>0</v>
      </c>
      <c r="AF128" s="80">
        <f t="shared" si="50"/>
        <v>0</v>
      </c>
      <c r="AG128" s="20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</row>
    <row r="129" spans="1:51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63">
        <f>2.9*5</f>
        <v>14.5</v>
      </c>
      <c r="H129" s="67">
        <f>VLOOKUP(A129,summary!$A$5:$AL$5006,34,0)</f>
        <v>0</v>
      </c>
      <c r="I129" s="67">
        <f t="shared" si="51"/>
        <v>0</v>
      </c>
      <c r="J129" s="68">
        <v>0.2</v>
      </c>
      <c r="K129" s="76">
        <f t="shared" si="40"/>
        <v>2.0300000000000002</v>
      </c>
      <c r="L129" s="76">
        <f t="shared" si="57"/>
        <v>5.800000000000001E-2</v>
      </c>
      <c r="M129" s="76">
        <f t="shared" si="57"/>
        <v>0.23200000000000004</v>
      </c>
      <c r="N129" s="76">
        <f t="shared" si="57"/>
        <v>2.9000000000000005E-2</v>
      </c>
      <c r="O129" s="76">
        <f t="shared" si="57"/>
        <v>0.11600000000000002</v>
      </c>
      <c r="P129" s="76">
        <f t="shared" si="57"/>
        <v>0.14500000000000002</v>
      </c>
      <c r="Q129" s="76">
        <f t="shared" si="57"/>
        <v>0.29000000000000004</v>
      </c>
      <c r="R129" s="70">
        <f t="shared" si="41"/>
        <v>17.399999999999999</v>
      </c>
      <c r="S129" s="49">
        <v>18</v>
      </c>
      <c r="T129" s="61"/>
      <c r="U129" s="58">
        <f>S129-R129</f>
        <v>0.60000000000000142</v>
      </c>
      <c r="V129" s="69">
        <f t="shared" si="42"/>
        <v>0</v>
      </c>
      <c r="W129" s="69">
        <f t="shared" si="43"/>
        <v>0</v>
      </c>
      <c r="X129" s="69">
        <f t="shared" si="44"/>
        <v>0</v>
      </c>
      <c r="Y129" s="69">
        <f t="shared" si="45"/>
        <v>0</v>
      </c>
      <c r="Z129" s="69">
        <f t="shared" si="46"/>
        <v>0</v>
      </c>
      <c r="AA129" s="69">
        <f t="shared" si="47"/>
        <v>0</v>
      </c>
      <c r="AB129" s="69">
        <f t="shared" si="48"/>
        <v>0</v>
      </c>
      <c r="AC129" s="58">
        <f t="shared" si="49"/>
        <v>0</v>
      </c>
      <c r="AD129" s="83">
        <f t="shared" si="52"/>
        <v>0.60000000000000142</v>
      </c>
      <c r="AE129" s="39">
        <f>VLOOKUP(A129,summary!$A$5:$AO$5000,41,0)</f>
        <v>-66</v>
      </c>
      <c r="AF129" s="80">
        <f t="shared" si="50"/>
        <v>-957</v>
      </c>
      <c r="AG129" s="20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</row>
    <row r="130" spans="1:51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63">
        <f>2.9*2.5</f>
        <v>7.25</v>
      </c>
      <c r="H130" s="67">
        <f>VLOOKUP(A130,summary!$A$5:$AL$5006,34,0)</f>
        <v>0</v>
      </c>
      <c r="I130" s="67">
        <f t="shared" si="51"/>
        <v>0</v>
      </c>
      <c r="J130" s="68">
        <v>0.2</v>
      </c>
      <c r="K130" s="76">
        <f t="shared" si="40"/>
        <v>1.0150000000000001</v>
      </c>
      <c r="L130" s="76">
        <f t="shared" si="57"/>
        <v>2.9000000000000005E-2</v>
      </c>
      <c r="M130" s="76">
        <f t="shared" si="57"/>
        <v>0.11600000000000002</v>
      </c>
      <c r="N130" s="76">
        <f t="shared" si="57"/>
        <v>1.4500000000000002E-2</v>
      </c>
      <c r="O130" s="76">
        <f t="shared" si="57"/>
        <v>5.800000000000001E-2</v>
      </c>
      <c r="P130" s="76">
        <f t="shared" si="57"/>
        <v>7.2500000000000009E-2</v>
      </c>
      <c r="Q130" s="76">
        <f t="shared" si="57"/>
        <v>0.14500000000000002</v>
      </c>
      <c r="R130" s="70">
        <f t="shared" si="41"/>
        <v>8.6999999999999993</v>
      </c>
      <c r="S130" s="49">
        <v>10</v>
      </c>
      <c r="T130" s="61"/>
      <c r="U130" s="58">
        <f>S130-R130</f>
        <v>1.3000000000000007</v>
      </c>
      <c r="V130" s="69">
        <f t="shared" si="42"/>
        <v>0</v>
      </c>
      <c r="W130" s="69">
        <f t="shared" si="43"/>
        <v>0</v>
      </c>
      <c r="X130" s="69">
        <f t="shared" si="44"/>
        <v>0</v>
      </c>
      <c r="Y130" s="69">
        <f t="shared" si="45"/>
        <v>0</v>
      </c>
      <c r="Z130" s="69">
        <f t="shared" si="46"/>
        <v>0</v>
      </c>
      <c r="AA130" s="69">
        <f t="shared" si="47"/>
        <v>0</v>
      </c>
      <c r="AB130" s="69">
        <f t="shared" si="48"/>
        <v>0</v>
      </c>
      <c r="AC130" s="58">
        <f t="shared" si="49"/>
        <v>0</v>
      </c>
      <c r="AD130" s="83">
        <f t="shared" si="52"/>
        <v>1.3000000000000007</v>
      </c>
      <c r="AE130" s="39">
        <f>VLOOKUP(A130,summary!$A$5:$AO$5000,41,0)</f>
        <v>-9</v>
      </c>
      <c r="AF130" s="80">
        <f t="shared" si="50"/>
        <v>-65.25</v>
      </c>
      <c r="AG130" s="20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</row>
    <row r="131" spans="1:51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63">
        <v>2.9</v>
      </c>
      <c r="H131" s="67">
        <f>VLOOKUP(A131,summary!$A$5:$AL$5006,34,0)</f>
        <v>0</v>
      </c>
      <c r="I131" s="67">
        <f t="shared" si="51"/>
        <v>0</v>
      </c>
      <c r="J131" s="68">
        <v>0.2</v>
      </c>
      <c r="K131" s="76">
        <f t="shared" si="40"/>
        <v>0.40599999999999997</v>
      </c>
      <c r="L131" s="76">
        <f t="shared" si="57"/>
        <v>1.1599999999999999E-2</v>
      </c>
      <c r="M131" s="76">
        <f t="shared" si="57"/>
        <v>4.6399999999999997E-2</v>
      </c>
      <c r="N131" s="76">
        <f t="shared" si="57"/>
        <v>5.7999999999999996E-3</v>
      </c>
      <c r="O131" s="76">
        <f t="shared" si="57"/>
        <v>2.3199999999999998E-2</v>
      </c>
      <c r="P131" s="76">
        <f t="shared" si="57"/>
        <v>2.8999999999999998E-2</v>
      </c>
      <c r="Q131" s="76">
        <f t="shared" si="57"/>
        <v>5.7999999999999996E-2</v>
      </c>
      <c r="R131" s="70">
        <f t="shared" si="41"/>
        <v>3.48</v>
      </c>
      <c r="S131" s="49">
        <v>3.8</v>
      </c>
      <c r="T131" s="61"/>
      <c r="U131" s="58">
        <f>S131-R131</f>
        <v>0.31999999999999984</v>
      </c>
      <c r="V131" s="69">
        <f t="shared" si="42"/>
        <v>0</v>
      </c>
      <c r="W131" s="69">
        <f t="shared" si="43"/>
        <v>0</v>
      </c>
      <c r="X131" s="69">
        <f t="shared" si="44"/>
        <v>0</v>
      </c>
      <c r="Y131" s="69">
        <f t="shared" si="45"/>
        <v>0</v>
      </c>
      <c r="Z131" s="69">
        <f t="shared" si="46"/>
        <v>0</v>
      </c>
      <c r="AA131" s="69">
        <f t="shared" si="47"/>
        <v>0</v>
      </c>
      <c r="AB131" s="69">
        <f t="shared" si="48"/>
        <v>0</v>
      </c>
      <c r="AC131" s="58">
        <f t="shared" si="49"/>
        <v>0</v>
      </c>
      <c r="AD131" s="83">
        <f t="shared" si="52"/>
        <v>0.31999999999999984</v>
      </c>
      <c r="AE131" s="39">
        <f>VLOOKUP(A131,summary!$A$5:$AO$5000,41,0)</f>
        <v>0</v>
      </c>
      <c r="AF131" s="80">
        <f t="shared" si="50"/>
        <v>0</v>
      </c>
      <c r="AG131" s="20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</row>
    <row r="132" spans="1:51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63">
        <v>65</v>
      </c>
      <c r="H132" s="67">
        <f>VLOOKUP(A132,summary!$A$5:$AL$5006,34,0)</f>
        <v>0</v>
      </c>
      <c r="I132" s="67">
        <f t="shared" si="51"/>
        <v>0</v>
      </c>
      <c r="J132" s="68"/>
      <c r="K132" s="76">
        <f t="shared" si="40"/>
        <v>0</v>
      </c>
      <c r="L132" s="76">
        <f t="shared" si="57"/>
        <v>0</v>
      </c>
      <c r="M132" s="76">
        <f t="shared" si="57"/>
        <v>0</v>
      </c>
      <c r="N132" s="76">
        <f t="shared" si="57"/>
        <v>0</v>
      </c>
      <c r="O132" s="76">
        <f t="shared" si="57"/>
        <v>0</v>
      </c>
      <c r="P132" s="76">
        <f t="shared" si="57"/>
        <v>0</v>
      </c>
      <c r="Q132" s="76">
        <f t="shared" si="57"/>
        <v>0</v>
      </c>
      <c r="R132" s="70">
        <f t="shared" si="41"/>
        <v>65</v>
      </c>
      <c r="S132" s="49">
        <v>0</v>
      </c>
      <c r="T132" s="61"/>
      <c r="U132" s="58">
        <v>0</v>
      </c>
      <c r="V132" s="69">
        <f t="shared" si="42"/>
        <v>0</v>
      </c>
      <c r="W132" s="69">
        <f t="shared" si="43"/>
        <v>0</v>
      </c>
      <c r="X132" s="69">
        <f t="shared" si="44"/>
        <v>0</v>
      </c>
      <c r="Y132" s="69">
        <f t="shared" si="45"/>
        <v>0</v>
      </c>
      <c r="Z132" s="69">
        <f t="shared" si="46"/>
        <v>0</v>
      </c>
      <c r="AA132" s="69">
        <f t="shared" si="47"/>
        <v>0</v>
      </c>
      <c r="AB132" s="69">
        <f t="shared" si="48"/>
        <v>0</v>
      </c>
      <c r="AC132" s="58">
        <f t="shared" si="49"/>
        <v>0</v>
      </c>
      <c r="AD132" s="83">
        <f t="shared" si="52"/>
        <v>0</v>
      </c>
      <c r="AE132" s="39">
        <f>VLOOKUP(A132,summary!$A$5:$AO$5000,41,0)</f>
        <v>0</v>
      </c>
      <c r="AF132" s="80">
        <f t="shared" si="50"/>
        <v>0</v>
      </c>
      <c r="AG132" s="20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</row>
    <row r="133" spans="1:51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63">
        <f>G132/25*5</f>
        <v>13</v>
      </c>
      <c r="H133" s="67">
        <f>VLOOKUP(A133,summary!$A$5:$AL$5006,34,0)</f>
        <v>0</v>
      </c>
      <c r="I133" s="67">
        <f t="shared" si="51"/>
        <v>0</v>
      </c>
      <c r="J133" s="68">
        <v>0.3</v>
      </c>
      <c r="K133" s="76">
        <f t="shared" si="40"/>
        <v>2.73</v>
      </c>
      <c r="L133" s="76">
        <f t="shared" si="57"/>
        <v>7.8E-2</v>
      </c>
      <c r="M133" s="76">
        <f t="shared" si="57"/>
        <v>0.312</v>
      </c>
      <c r="N133" s="76">
        <f t="shared" si="57"/>
        <v>3.9E-2</v>
      </c>
      <c r="O133" s="76">
        <f t="shared" si="57"/>
        <v>0.156</v>
      </c>
      <c r="P133" s="76">
        <f t="shared" si="57"/>
        <v>0.19500000000000001</v>
      </c>
      <c r="Q133" s="76">
        <f t="shared" si="57"/>
        <v>0.39</v>
      </c>
      <c r="R133" s="70">
        <f t="shared" si="41"/>
        <v>16.899999999999999</v>
      </c>
      <c r="S133" s="49">
        <v>18</v>
      </c>
      <c r="T133" s="61"/>
      <c r="U133" s="58">
        <f>S133-R133</f>
        <v>1.1000000000000014</v>
      </c>
      <c r="V133" s="69">
        <f t="shared" si="42"/>
        <v>0</v>
      </c>
      <c r="W133" s="69">
        <f t="shared" si="43"/>
        <v>0</v>
      </c>
      <c r="X133" s="69">
        <f t="shared" si="44"/>
        <v>0</v>
      </c>
      <c r="Y133" s="69">
        <f t="shared" si="45"/>
        <v>0</v>
      </c>
      <c r="Z133" s="69">
        <f t="shared" si="46"/>
        <v>0</v>
      </c>
      <c r="AA133" s="69">
        <f t="shared" si="47"/>
        <v>0</v>
      </c>
      <c r="AB133" s="69">
        <f t="shared" si="48"/>
        <v>0</v>
      </c>
      <c r="AC133" s="58">
        <f t="shared" si="49"/>
        <v>0</v>
      </c>
      <c r="AD133" s="83">
        <f t="shared" si="52"/>
        <v>1.1000000000000014</v>
      </c>
      <c r="AE133" s="39">
        <f>VLOOKUP(A133,summary!$A$5:$AO$5000,41,0)</f>
        <v>-2</v>
      </c>
      <c r="AF133" s="80">
        <f t="shared" si="50"/>
        <v>-26</v>
      </c>
      <c r="AG133" s="20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</row>
    <row r="134" spans="1:51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63">
        <f>2.6*25</f>
        <v>65</v>
      </c>
      <c r="H134" s="67">
        <f>VLOOKUP(A134,summary!$A$5:$AL$5006,34,0)</f>
        <v>0</v>
      </c>
      <c r="I134" s="67">
        <f t="shared" si="51"/>
        <v>0</v>
      </c>
      <c r="J134" s="68">
        <v>0.15</v>
      </c>
      <c r="K134" s="76">
        <f t="shared" si="40"/>
        <v>6.8249999999999993</v>
      </c>
      <c r="L134" s="76">
        <f t="shared" si="57"/>
        <v>0.19500000000000001</v>
      </c>
      <c r="M134" s="76">
        <f t="shared" si="57"/>
        <v>0.78</v>
      </c>
      <c r="N134" s="76">
        <f t="shared" si="57"/>
        <v>9.7500000000000003E-2</v>
      </c>
      <c r="O134" s="76">
        <f t="shared" si="57"/>
        <v>0.39</v>
      </c>
      <c r="P134" s="76">
        <f t="shared" si="57"/>
        <v>0.48750000000000004</v>
      </c>
      <c r="Q134" s="76">
        <f t="shared" si="57"/>
        <v>0.97500000000000009</v>
      </c>
      <c r="R134" s="70">
        <f t="shared" si="41"/>
        <v>74.75</v>
      </c>
      <c r="S134" s="49">
        <v>77</v>
      </c>
      <c r="T134" s="61"/>
      <c r="U134" s="58">
        <f>S134-R134</f>
        <v>2.25</v>
      </c>
      <c r="V134" s="69">
        <f t="shared" si="42"/>
        <v>0</v>
      </c>
      <c r="W134" s="69">
        <f t="shared" si="43"/>
        <v>0</v>
      </c>
      <c r="X134" s="69">
        <f t="shared" si="44"/>
        <v>0</v>
      </c>
      <c r="Y134" s="69">
        <f t="shared" si="45"/>
        <v>0</v>
      </c>
      <c r="Z134" s="69">
        <f t="shared" si="46"/>
        <v>0</v>
      </c>
      <c r="AA134" s="69">
        <f t="shared" si="47"/>
        <v>0</v>
      </c>
      <c r="AB134" s="69">
        <f t="shared" si="48"/>
        <v>0</v>
      </c>
      <c r="AC134" s="58">
        <f t="shared" si="49"/>
        <v>0</v>
      </c>
      <c r="AD134" s="83">
        <f t="shared" si="52"/>
        <v>2.25</v>
      </c>
      <c r="AE134" s="39">
        <f>VLOOKUP(A134,summary!$A$5:$AO$5000,41,0)</f>
        <v>-1</v>
      </c>
      <c r="AF134" s="80">
        <f t="shared" si="50"/>
        <v>-65</v>
      </c>
      <c r="AG134" s="20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</row>
    <row r="135" spans="1:51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63">
        <f>2.6*5</f>
        <v>13</v>
      </c>
      <c r="H135" s="67">
        <f>VLOOKUP(A135,summary!$A$5:$AL$5006,34,0)</f>
        <v>0</v>
      </c>
      <c r="I135" s="67">
        <f t="shared" si="51"/>
        <v>0</v>
      </c>
      <c r="J135" s="68">
        <v>0.3</v>
      </c>
      <c r="K135" s="76">
        <f t="shared" si="40"/>
        <v>2.73</v>
      </c>
      <c r="L135" s="76">
        <f t="shared" si="57"/>
        <v>7.8E-2</v>
      </c>
      <c r="M135" s="76">
        <f t="shared" si="57"/>
        <v>0.312</v>
      </c>
      <c r="N135" s="76">
        <f t="shared" si="57"/>
        <v>3.9E-2</v>
      </c>
      <c r="O135" s="76">
        <f t="shared" si="57"/>
        <v>0.156</v>
      </c>
      <c r="P135" s="76">
        <f t="shared" si="57"/>
        <v>0.19500000000000001</v>
      </c>
      <c r="Q135" s="76">
        <f t="shared" si="57"/>
        <v>0.39</v>
      </c>
      <c r="R135" s="70">
        <f t="shared" si="41"/>
        <v>16.899999999999999</v>
      </c>
      <c r="S135" s="49">
        <v>17</v>
      </c>
      <c r="T135" s="61"/>
      <c r="U135" s="58">
        <f>S135-R135</f>
        <v>0.10000000000000142</v>
      </c>
      <c r="V135" s="69">
        <f t="shared" si="42"/>
        <v>0</v>
      </c>
      <c r="W135" s="69">
        <f t="shared" si="43"/>
        <v>0</v>
      </c>
      <c r="X135" s="69">
        <f t="shared" si="44"/>
        <v>0</v>
      </c>
      <c r="Y135" s="69">
        <f t="shared" si="45"/>
        <v>0</v>
      </c>
      <c r="Z135" s="69">
        <f t="shared" si="46"/>
        <v>0</v>
      </c>
      <c r="AA135" s="69">
        <f t="shared" si="47"/>
        <v>0</v>
      </c>
      <c r="AB135" s="69">
        <f t="shared" si="48"/>
        <v>0</v>
      </c>
      <c r="AC135" s="58">
        <f t="shared" si="49"/>
        <v>0</v>
      </c>
      <c r="AD135" s="83">
        <f t="shared" si="52"/>
        <v>0.10000000000000142</v>
      </c>
      <c r="AE135" s="39">
        <f>VLOOKUP(A135,summary!$A$5:$AO$5000,41,0)</f>
        <v>-34</v>
      </c>
      <c r="AF135" s="80">
        <f t="shared" si="50"/>
        <v>-442</v>
      </c>
      <c r="AG135" s="20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</row>
    <row r="136" spans="1:51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63">
        <f>G135/5000*300</f>
        <v>0.77999999999999992</v>
      </c>
      <c r="H136" s="67">
        <f>VLOOKUP(A136,summary!$A$5:$AL$5006,34,0)</f>
        <v>0</v>
      </c>
      <c r="I136" s="67">
        <f t="shared" si="51"/>
        <v>0</v>
      </c>
      <c r="J136" s="68">
        <v>0.3</v>
      </c>
      <c r="K136" s="76">
        <f t="shared" si="40"/>
        <v>0.16379999999999997</v>
      </c>
      <c r="L136" s="76">
        <f t="shared" si="57"/>
        <v>4.6799999999999993E-3</v>
      </c>
      <c r="M136" s="76">
        <f t="shared" si="57"/>
        <v>1.8719999999999997E-2</v>
      </c>
      <c r="N136" s="76">
        <f t="shared" si="57"/>
        <v>2.3399999999999996E-3</v>
      </c>
      <c r="O136" s="76">
        <f t="shared" si="57"/>
        <v>9.3599999999999985E-3</v>
      </c>
      <c r="P136" s="76">
        <f t="shared" si="57"/>
        <v>1.1699999999999999E-2</v>
      </c>
      <c r="Q136" s="76">
        <f t="shared" si="57"/>
        <v>2.3399999999999997E-2</v>
      </c>
      <c r="R136" s="70">
        <f t="shared" si="41"/>
        <v>1.0139999999999998</v>
      </c>
      <c r="S136" s="49">
        <v>0</v>
      </c>
      <c r="T136" s="61"/>
      <c r="U136" s="58">
        <v>0</v>
      </c>
      <c r="V136" s="69">
        <f t="shared" si="42"/>
        <v>0</v>
      </c>
      <c r="W136" s="69">
        <f t="shared" si="43"/>
        <v>0</v>
      </c>
      <c r="X136" s="69">
        <f t="shared" si="44"/>
        <v>0</v>
      </c>
      <c r="Y136" s="69">
        <f t="shared" si="45"/>
        <v>0</v>
      </c>
      <c r="Z136" s="69">
        <f t="shared" si="46"/>
        <v>0</v>
      </c>
      <c r="AA136" s="69">
        <f t="shared" si="47"/>
        <v>0</v>
      </c>
      <c r="AB136" s="69">
        <f t="shared" si="48"/>
        <v>0</v>
      </c>
      <c r="AC136" s="58">
        <f t="shared" si="49"/>
        <v>0</v>
      </c>
      <c r="AD136" s="83">
        <f t="shared" si="52"/>
        <v>0</v>
      </c>
      <c r="AE136" s="39">
        <f>VLOOKUP(A136,summary!$A$5:$AO$5000,41,0)</f>
        <v>0</v>
      </c>
      <c r="AF136" s="80">
        <f t="shared" si="50"/>
        <v>0</v>
      </c>
      <c r="AG136" s="20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</row>
    <row r="137" spans="1:51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63">
        <f>2*25</f>
        <v>50</v>
      </c>
      <c r="H137" s="67">
        <f>VLOOKUP(A137,summary!$A$5:$AL$5006,34,0)</f>
        <v>0</v>
      </c>
      <c r="I137" s="67">
        <f t="shared" si="51"/>
        <v>0</v>
      </c>
      <c r="J137" s="68">
        <v>0.2</v>
      </c>
      <c r="K137" s="76">
        <f t="shared" ref="K137:K200" si="58">$G137*$J137*$K$3</f>
        <v>7</v>
      </c>
      <c r="L137" s="76">
        <f t="shared" si="57"/>
        <v>0.2</v>
      </c>
      <c r="M137" s="76">
        <f t="shared" si="57"/>
        <v>0.8</v>
      </c>
      <c r="N137" s="76">
        <f t="shared" si="57"/>
        <v>0.1</v>
      </c>
      <c r="O137" s="76">
        <f t="shared" si="57"/>
        <v>0.4</v>
      </c>
      <c r="P137" s="76">
        <f t="shared" si="57"/>
        <v>0.5</v>
      </c>
      <c r="Q137" s="76">
        <f t="shared" si="57"/>
        <v>1</v>
      </c>
      <c r="R137" s="70">
        <f t="shared" ref="R137:R200" si="59">SUM(K137:Q137)+G137</f>
        <v>60</v>
      </c>
      <c r="S137" s="49">
        <v>60</v>
      </c>
      <c r="T137" s="61"/>
      <c r="U137" s="58">
        <f t="shared" ref="U137:U160" si="60">S137-R137</f>
        <v>0</v>
      </c>
      <c r="V137" s="69">
        <f t="shared" ref="V137:V200" si="61">$H137*K137</f>
        <v>0</v>
      </c>
      <c r="W137" s="69">
        <f t="shared" ref="W137:W200" si="62">$H137*L137</f>
        <v>0</v>
      </c>
      <c r="X137" s="69">
        <f t="shared" ref="X137:X200" si="63">$H137*M137</f>
        <v>0</v>
      </c>
      <c r="Y137" s="69">
        <f t="shared" ref="Y137:Y200" si="64">$H137*N137</f>
        <v>0</v>
      </c>
      <c r="Z137" s="69">
        <f t="shared" ref="Z137:Z200" si="65">$H137*O137</f>
        <v>0</v>
      </c>
      <c r="AA137" s="69">
        <f t="shared" ref="AA137:AA200" si="66">$H137*P137</f>
        <v>0</v>
      </c>
      <c r="AB137" s="69">
        <f t="shared" ref="AB137:AB200" si="67">$H137*Q137</f>
        <v>0</v>
      </c>
      <c r="AC137" s="58">
        <f t="shared" ref="AC137:AC200" si="68">U137*H137</f>
        <v>0</v>
      </c>
      <c r="AD137" s="83">
        <f t="shared" si="52"/>
        <v>0</v>
      </c>
      <c r="AE137" s="39">
        <f>VLOOKUP(A137,summary!$A$5:$AO$5000,41,0)</f>
        <v>-10</v>
      </c>
      <c r="AF137" s="80">
        <f t="shared" ref="AF137:AF200" si="69">AE137*G137</f>
        <v>-500</v>
      </c>
      <c r="AG137" s="20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</row>
    <row r="138" spans="1:51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63">
        <f>1.95*5</f>
        <v>9.75</v>
      </c>
      <c r="H138" s="67">
        <f>VLOOKUP(A138,summary!$A$5:$AL$5006,34,0)</f>
        <v>0</v>
      </c>
      <c r="I138" s="67">
        <f t="shared" ref="I138:I201" si="70">G138*H138</f>
        <v>0</v>
      </c>
      <c r="J138" s="68">
        <v>0.3</v>
      </c>
      <c r="K138" s="76">
        <f t="shared" si="58"/>
        <v>2.0474999999999999</v>
      </c>
      <c r="L138" s="76">
        <f t="shared" si="57"/>
        <v>5.8499999999999996E-2</v>
      </c>
      <c r="M138" s="76">
        <f t="shared" si="57"/>
        <v>0.23399999999999999</v>
      </c>
      <c r="N138" s="76">
        <f t="shared" si="57"/>
        <v>2.9249999999999998E-2</v>
      </c>
      <c r="O138" s="76">
        <f t="shared" si="57"/>
        <v>0.11699999999999999</v>
      </c>
      <c r="P138" s="76">
        <f t="shared" si="57"/>
        <v>0.14624999999999999</v>
      </c>
      <c r="Q138" s="76">
        <f t="shared" si="57"/>
        <v>0.29249999999999998</v>
      </c>
      <c r="R138" s="70">
        <f t="shared" si="59"/>
        <v>12.675000000000001</v>
      </c>
      <c r="S138" s="49">
        <v>13</v>
      </c>
      <c r="T138" s="61"/>
      <c r="U138" s="58">
        <f t="shared" si="60"/>
        <v>0.32499999999999929</v>
      </c>
      <c r="V138" s="69">
        <f t="shared" si="61"/>
        <v>0</v>
      </c>
      <c r="W138" s="69">
        <f t="shared" si="62"/>
        <v>0</v>
      </c>
      <c r="X138" s="69">
        <f t="shared" si="63"/>
        <v>0</v>
      </c>
      <c r="Y138" s="69">
        <f t="shared" si="64"/>
        <v>0</v>
      </c>
      <c r="Z138" s="69">
        <f t="shared" si="65"/>
        <v>0</v>
      </c>
      <c r="AA138" s="69">
        <f t="shared" si="66"/>
        <v>0</v>
      </c>
      <c r="AB138" s="69">
        <f t="shared" si="67"/>
        <v>0</v>
      </c>
      <c r="AC138" s="58">
        <f t="shared" si="68"/>
        <v>0</v>
      </c>
      <c r="AD138" s="83">
        <f t="shared" ref="AD138:AD201" si="71">SUM(T138:AB138)</f>
        <v>0.32499999999999929</v>
      </c>
      <c r="AE138" s="39">
        <f>VLOOKUP(A138,summary!$A$5:$AO$5000,41,0)</f>
        <v>-223</v>
      </c>
      <c r="AF138" s="80">
        <f t="shared" si="69"/>
        <v>-2174.25</v>
      </c>
      <c r="AG138" s="20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</row>
    <row r="139" spans="1:51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63">
        <f>G138/5*3.5</f>
        <v>6.8250000000000002</v>
      </c>
      <c r="H139" s="67">
        <f>VLOOKUP(A139,summary!$A$5:$AL$5006,34,0)</f>
        <v>0</v>
      </c>
      <c r="I139" s="67">
        <f t="shared" si="70"/>
        <v>0</v>
      </c>
      <c r="J139" s="68">
        <v>0.3</v>
      </c>
      <c r="K139" s="76">
        <f t="shared" si="58"/>
        <v>1.4332499999999999</v>
      </c>
      <c r="L139" s="76">
        <f t="shared" si="57"/>
        <v>4.095E-2</v>
      </c>
      <c r="M139" s="76">
        <f t="shared" si="57"/>
        <v>0.1638</v>
      </c>
      <c r="N139" s="76">
        <f t="shared" si="57"/>
        <v>2.0475E-2</v>
      </c>
      <c r="O139" s="76">
        <f t="shared" si="57"/>
        <v>8.1900000000000001E-2</v>
      </c>
      <c r="P139" s="76">
        <f t="shared" si="57"/>
        <v>0.10237499999999999</v>
      </c>
      <c r="Q139" s="76">
        <f t="shared" si="57"/>
        <v>0.20474999999999999</v>
      </c>
      <c r="R139" s="70">
        <f t="shared" si="59"/>
        <v>8.8725000000000005</v>
      </c>
      <c r="S139" s="49">
        <v>9.5</v>
      </c>
      <c r="T139" s="61"/>
      <c r="U139" s="58">
        <f t="shared" si="60"/>
        <v>0.6274999999999995</v>
      </c>
      <c r="V139" s="69">
        <f t="shared" si="61"/>
        <v>0</v>
      </c>
      <c r="W139" s="69">
        <f t="shared" si="62"/>
        <v>0</v>
      </c>
      <c r="X139" s="69">
        <f t="shared" si="63"/>
        <v>0</v>
      </c>
      <c r="Y139" s="69">
        <f t="shared" si="64"/>
        <v>0</v>
      </c>
      <c r="Z139" s="69">
        <f t="shared" si="65"/>
        <v>0</v>
      </c>
      <c r="AA139" s="69">
        <f t="shared" si="66"/>
        <v>0</v>
      </c>
      <c r="AB139" s="69">
        <f t="shared" si="67"/>
        <v>0</v>
      </c>
      <c r="AC139" s="58">
        <f t="shared" si="68"/>
        <v>0</v>
      </c>
      <c r="AD139" s="83">
        <f t="shared" si="71"/>
        <v>0.6274999999999995</v>
      </c>
      <c r="AE139" s="39">
        <f>VLOOKUP(A139,summary!$A$5:$AO$5000,41,0)</f>
        <v>-15</v>
      </c>
      <c r="AF139" s="80">
        <f t="shared" si="69"/>
        <v>-102.375</v>
      </c>
      <c r="AG139" s="20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</row>
    <row r="140" spans="1:51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63">
        <f>G137/25</f>
        <v>2</v>
      </c>
      <c r="H140" s="67">
        <f>VLOOKUP(A140,summary!$A$5:$AL$5006,34,0)</f>
        <v>0</v>
      </c>
      <c r="I140" s="67">
        <f t="shared" si="70"/>
        <v>0</v>
      </c>
      <c r="J140" s="68">
        <v>0.3</v>
      </c>
      <c r="K140" s="76">
        <f t="shared" si="58"/>
        <v>0.42</v>
      </c>
      <c r="L140" s="76">
        <f t="shared" si="57"/>
        <v>1.2E-2</v>
      </c>
      <c r="M140" s="76">
        <f t="shared" si="57"/>
        <v>4.8000000000000001E-2</v>
      </c>
      <c r="N140" s="76">
        <f t="shared" si="57"/>
        <v>6.0000000000000001E-3</v>
      </c>
      <c r="O140" s="76">
        <f t="shared" si="57"/>
        <v>2.4E-2</v>
      </c>
      <c r="P140" s="76">
        <f t="shared" si="57"/>
        <v>0.03</v>
      </c>
      <c r="Q140" s="76">
        <f t="shared" si="57"/>
        <v>0.06</v>
      </c>
      <c r="R140" s="70">
        <f t="shared" si="59"/>
        <v>2.6</v>
      </c>
      <c r="S140" s="49">
        <v>2.8</v>
      </c>
      <c r="T140" s="61"/>
      <c r="U140" s="58">
        <f t="shared" si="60"/>
        <v>0.19999999999999973</v>
      </c>
      <c r="V140" s="69">
        <f t="shared" si="61"/>
        <v>0</v>
      </c>
      <c r="W140" s="69">
        <f t="shared" si="62"/>
        <v>0</v>
      </c>
      <c r="X140" s="69">
        <f t="shared" si="63"/>
        <v>0</v>
      </c>
      <c r="Y140" s="69">
        <f t="shared" si="64"/>
        <v>0</v>
      </c>
      <c r="Z140" s="69">
        <f t="shared" si="65"/>
        <v>0</v>
      </c>
      <c r="AA140" s="69">
        <f t="shared" si="66"/>
        <v>0</v>
      </c>
      <c r="AB140" s="69">
        <f t="shared" si="67"/>
        <v>0</v>
      </c>
      <c r="AC140" s="58">
        <f t="shared" si="68"/>
        <v>0</v>
      </c>
      <c r="AD140" s="83">
        <f t="shared" si="71"/>
        <v>0.19999999999999973</v>
      </c>
      <c r="AE140" s="39">
        <f>VLOOKUP(A140,summary!$A$5:$AO$5000,41,0)</f>
        <v>0</v>
      </c>
      <c r="AF140" s="80">
        <f t="shared" si="69"/>
        <v>0</v>
      </c>
      <c r="AG140" s="20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</row>
    <row r="141" spans="1:51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63">
        <f>42/30</f>
        <v>1.4</v>
      </c>
      <c r="H141" s="67">
        <f>VLOOKUP(A141,summary!$A$5:$AL$5006,34,0)</f>
        <v>0</v>
      </c>
      <c r="I141" s="67">
        <f t="shared" si="70"/>
        <v>0</v>
      </c>
      <c r="J141" s="68">
        <v>0.3</v>
      </c>
      <c r="K141" s="76">
        <f t="shared" si="58"/>
        <v>0.29399999999999998</v>
      </c>
      <c r="L141" s="76">
        <f t="shared" si="57"/>
        <v>8.3999999999999995E-3</v>
      </c>
      <c r="M141" s="76">
        <f t="shared" si="57"/>
        <v>3.3599999999999998E-2</v>
      </c>
      <c r="N141" s="76">
        <f t="shared" si="57"/>
        <v>4.1999999999999997E-3</v>
      </c>
      <c r="O141" s="76">
        <f t="shared" si="57"/>
        <v>1.6799999999999999E-2</v>
      </c>
      <c r="P141" s="76">
        <f t="shared" si="57"/>
        <v>2.1000000000000001E-2</v>
      </c>
      <c r="Q141" s="76">
        <f t="shared" si="57"/>
        <v>4.2000000000000003E-2</v>
      </c>
      <c r="R141" s="70">
        <f t="shared" si="59"/>
        <v>1.8199999999999998</v>
      </c>
      <c r="S141" s="49">
        <v>2</v>
      </c>
      <c r="T141" s="61"/>
      <c r="U141" s="58">
        <f t="shared" si="60"/>
        <v>0.18000000000000016</v>
      </c>
      <c r="V141" s="69">
        <f t="shared" si="61"/>
        <v>0</v>
      </c>
      <c r="W141" s="69">
        <f t="shared" si="62"/>
        <v>0</v>
      </c>
      <c r="X141" s="69">
        <f t="shared" si="63"/>
        <v>0</v>
      </c>
      <c r="Y141" s="69">
        <f t="shared" si="64"/>
        <v>0</v>
      </c>
      <c r="Z141" s="69">
        <f t="shared" si="65"/>
        <v>0</v>
      </c>
      <c r="AA141" s="69">
        <f t="shared" si="66"/>
        <v>0</v>
      </c>
      <c r="AB141" s="69">
        <f t="shared" si="67"/>
        <v>0</v>
      </c>
      <c r="AC141" s="58">
        <f t="shared" si="68"/>
        <v>0</v>
      </c>
      <c r="AD141" s="83">
        <f t="shared" si="71"/>
        <v>0.18000000000000016</v>
      </c>
      <c r="AE141" s="39">
        <f>VLOOKUP(A141,summary!$A$5:$AO$5000,41,0)</f>
        <v>0</v>
      </c>
      <c r="AF141" s="80">
        <f t="shared" si="69"/>
        <v>0</v>
      </c>
      <c r="AG141" s="20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</row>
    <row r="142" spans="1:51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63"/>
      <c r="H142" s="67">
        <f>VLOOKUP(A142,summary!$A$5:$AL$5006,34,0)</f>
        <v>0</v>
      </c>
      <c r="I142" s="67">
        <f t="shared" si="70"/>
        <v>0</v>
      </c>
      <c r="J142" s="68">
        <f t="shared" ref="J142:J196" si="72">J141</f>
        <v>0.3</v>
      </c>
      <c r="K142" s="76">
        <f t="shared" si="58"/>
        <v>0</v>
      </c>
      <c r="L142" s="76">
        <f t="shared" si="57"/>
        <v>0</v>
      </c>
      <c r="M142" s="76">
        <f t="shared" si="57"/>
        <v>0</v>
      </c>
      <c r="N142" s="76">
        <f t="shared" si="57"/>
        <v>0</v>
      </c>
      <c r="O142" s="76">
        <f t="shared" si="57"/>
        <v>0</v>
      </c>
      <c r="P142" s="76">
        <f t="shared" si="57"/>
        <v>0</v>
      </c>
      <c r="Q142" s="76">
        <f t="shared" si="57"/>
        <v>0</v>
      </c>
      <c r="R142" s="70">
        <f t="shared" si="59"/>
        <v>0</v>
      </c>
      <c r="S142" s="49">
        <v>0</v>
      </c>
      <c r="T142" s="61"/>
      <c r="U142" s="58">
        <f t="shared" si="60"/>
        <v>0</v>
      </c>
      <c r="V142" s="69">
        <f t="shared" si="61"/>
        <v>0</v>
      </c>
      <c r="W142" s="69">
        <f t="shared" si="62"/>
        <v>0</v>
      </c>
      <c r="X142" s="69">
        <f t="shared" si="63"/>
        <v>0</v>
      </c>
      <c r="Y142" s="69">
        <f t="shared" si="64"/>
        <v>0</v>
      </c>
      <c r="Z142" s="69">
        <f t="shared" si="65"/>
        <v>0</v>
      </c>
      <c r="AA142" s="69">
        <f t="shared" si="66"/>
        <v>0</v>
      </c>
      <c r="AB142" s="69">
        <f t="shared" si="67"/>
        <v>0</v>
      </c>
      <c r="AC142" s="58">
        <f t="shared" si="68"/>
        <v>0</v>
      </c>
      <c r="AD142" s="83">
        <f t="shared" si="71"/>
        <v>0</v>
      </c>
      <c r="AE142" s="39">
        <f>VLOOKUP(A142,summary!$A$5:$AO$5000,41,0)</f>
        <v>0</v>
      </c>
      <c r="AF142" s="80">
        <f t="shared" si="69"/>
        <v>0</v>
      </c>
      <c r="AG142" s="20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</row>
    <row r="143" spans="1:51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63">
        <v>70</v>
      </c>
      <c r="H143" s="67">
        <f>VLOOKUP(A143,summary!$A$5:$AL$5006,34,0)</f>
        <v>0</v>
      </c>
      <c r="I143" s="67">
        <f t="shared" si="70"/>
        <v>0</v>
      </c>
      <c r="J143" s="68">
        <v>0.13</v>
      </c>
      <c r="K143" s="76">
        <f t="shared" si="58"/>
        <v>6.3699999999999992</v>
      </c>
      <c r="L143" s="76">
        <f t="shared" si="57"/>
        <v>0.182</v>
      </c>
      <c r="M143" s="76">
        <f t="shared" si="57"/>
        <v>0.72799999999999998</v>
      </c>
      <c r="N143" s="76">
        <f t="shared" si="57"/>
        <v>9.0999999999999998E-2</v>
      </c>
      <c r="O143" s="76">
        <f t="shared" si="57"/>
        <v>0.36399999999999999</v>
      </c>
      <c r="P143" s="76">
        <f t="shared" si="57"/>
        <v>0.45500000000000002</v>
      </c>
      <c r="Q143" s="76">
        <f t="shared" si="57"/>
        <v>0.91</v>
      </c>
      <c r="R143" s="70">
        <f t="shared" si="59"/>
        <v>79.099999999999994</v>
      </c>
      <c r="S143" s="49">
        <v>80</v>
      </c>
      <c r="T143" s="61"/>
      <c r="U143" s="58">
        <f t="shared" si="60"/>
        <v>0.90000000000000568</v>
      </c>
      <c r="V143" s="69">
        <f t="shared" si="61"/>
        <v>0</v>
      </c>
      <c r="W143" s="69">
        <f t="shared" si="62"/>
        <v>0</v>
      </c>
      <c r="X143" s="69">
        <f t="shared" si="63"/>
        <v>0</v>
      </c>
      <c r="Y143" s="69">
        <f t="shared" si="64"/>
        <v>0</v>
      </c>
      <c r="Z143" s="69">
        <f t="shared" si="65"/>
        <v>0</v>
      </c>
      <c r="AA143" s="69">
        <f t="shared" si="66"/>
        <v>0</v>
      </c>
      <c r="AB143" s="69">
        <f t="shared" si="67"/>
        <v>0</v>
      </c>
      <c r="AC143" s="58">
        <f t="shared" si="68"/>
        <v>0</v>
      </c>
      <c r="AD143" s="83">
        <f t="shared" si="71"/>
        <v>0.90000000000000568</v>
      </c>
      <c r="AE143" s="39">
        <f>VLOOKUP(A143,summary!$A$5:$AO$5000,41,0)</f>
        <v>-12</v>
      </c>
      <c r="AF143" s="80">
        <f t="shared" si="69"/>
        <v>-840</v>
      </c>
      <c r="AG143" s="20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</row>
    <row r="144" spans="1:51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63">
        <f>G143/30*5</f>
        <v>11.666666666666668</v>
      </c>
      <c r="H144" s="67">
        <f>VLOOKUP(A144,summary!$A$5:$AL$5006,34,0)</f>
        <v>0</v>
      </c>
      <c r="I144" s="67">
        <f t="shared" si="70"/>
        <v>0</v>
      </c>
      <c r="J144" s="68">
        <v>0.3</v>
      </c>
      <c r="K144" s="76">
        <f t="shared" si="58"/>
        <v>2.4500000000000002</v>
      </c>
      <c r="L144" s="76">
        <f t="shared" si="57"/>
        <v>7.0000000000000007E-2</v>
      </c>
      <c r="M144" s="76">
        <f t="shared" si="57"/>
        <v>0.28000000000000003</v>
      </c>
      <c r="N144" s="76">
        <f t="shared" si="57"/>
        <v>3.5000000000000003E-2</v>
      </c>
      <c r="O144" s="76">
        <f t="shared" si="57"/>
        <v>0.14000000000000001</v>
      </c>
      <c r="P144" s="76">
        <f t="shared" si="57"/>
        <v>0.17500000000000004</v>
      </c>
      <c r="Q144" s="76">
        <f t="shared" si="57"/>
        <v>0.35000000000000009</v>
      </c>
      <c r="R144" s="70">
        <f t="shared" si="59"/>
        <v>15.166666666666668</v>
      </c>
      <c r="S144" s="49">
        <v>16</v>
      </c>
      <c r="T144" s="61"/>
      <c r="U144" s="58">
        <f t="shared" si="60"/>
        <v>0.83333333333333215</v>
      </c>
      <c r="V144" s="69">
        <f t="shared" si="61"/>
        <v>0</v>
      </c>
      <c r="W144" s="69">
        <f t="shared" si="62"/>
        <v>0</v>
      </c>
      <c r="X144" s="69">
        <f t="shared" si="63"/>
        <v>0</v>
      </c>
      <c r="Y144" s="69">
        <f t="shared" si="64"/>
        <v>0</v>
      </c>
      <c r="Z144" s="69">
        <f t="shared" si="65"/>
        <v>0</v>
      </c>
      <c r="AA144" s="69">
        <f t="shared" si="66"/>
        <v>0</v>
      </c>
      <c r="AB144" s="69">
        <f t="shared" si="67"/>
        <v>0</v>
      </c>
      <c r="AC144" s="58">
        <f t="shared" si="68"/>
        <v>0</v>
      </c>
      <c r="AD144" s="83">
        <f t="shared" si="71"/>
        <v>0.83333333333333215</v>
      </c>
      <c r="AE144" s="39">
        <f>VLOOKUP(A144,summary!$A$5:$AO$5000,41,0)</f>
        <v>-110</v>
      </c>
      <c r="AF144" s="80">
        <f t="shared" si="69"/>
        <v>-1283.3333333333335</v>
      </c>
      <c r="AG144" s="20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</row>
    <row r="145" spans="1:51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63">
        <f>G143/30*3</f>
        <v>7</v>
      </c>
      <c r="H145" s="67">
        <f>VLOOKUP(A145,summary!$A$5:$AL$5006,34,0)</f>
        <v>0</v>
      </c>
      <c r="I145" s="67">
        <f t="shared" si="70"/>
        <v>0</v>
      </c>
      <c r="J145" s="68">
        <v>0.3</v>
      </c>
      <c r="K145" s="76">
        <f t="shared" si="58"/>
        <v>1.47</v>
      </c>
      <c r="L145" s="76">
        <f t="shared" si="57"/>
        <v>4.2000000000000003E-2</v>
      </c>
      <c r="M145" s="76">
        <f t="shared" si="57"/>
        <v>0.16800000000000001</v>
      </c>
      <c r="N145" s="76">
        <f t="shared" si="57"/>
        <v>2.1000000000000001E-2</v>
      </c>
      <c r="O145" s="76">
        <f t="shared" si="57"/>
        <v>8.4000000000000005E-2</v>
      </c>
      <c r="P145" s="76">
        <f t="shared" si="57"/>
        <v>0.10500000000000001</v>
      </c>
      <c r="Q145" s="76">
        <f t="shared" si="57"/>
        <v>0.21000000000000002</v>
      </c>
      <c r="R145" s="70">
        <f t="shared" si="59"/>
        <v>9.1</v>
      </c>
      <c r="S145" s="49">
        <f>S144/5*3</f>
        <v>9.6000000000000014</v>
      </c>
      <c r="T145" s="61"/>
      <c r="U145" s="58">
        <f t="shared" si="60"/>
        <v>0.50000000000000178</v>
      </c>
      <c r="V145" s="69">
        <f t="shared" si="61"/>
        <v>0</v>
      </c>
      <c r="W145" s="69">
        <f t="shared" si="62"/>
        <v>0</v>
      </c>
      <c r="X145" s="69">
        <f t="shared" si="63"/>
        <v>0</v>
      </c>
      <c r="Y145" s="69">
        <f t="shared" si="64"/>
        <v>0</v>
      </c>
      <c r="Z145" s="69">
        <f t="shared" si="65"/>
        <v>0</v>
      </c>
      <c r="AA145" s="69">
        <f t="shared" si="66"/>
        <v>0</v>
      </c>
      <c r="AB145" s="69">
        <f t="shared" si="67"/>
        <v>0</v>
      </c>
      <c r="AC145" s="58">
        <f t="shared" si="68"/>
        <v>0</v>
      </c>
      <c r="AD145" s="83">
        <f t="shared" si="71"/>
        <v>0.50000000000000178</v>
      </c>
      <c r="AE145" s="39">
        <f>VLOOKUP(A145,summary!$A$5:$AO$5000,41,0)</f>
        <v>-15</v>
      </c>
      <c r="AF145" s="80">
        <f t="shared" si="69"/>
        <v>-105</v>
      </c>
      <c r="AG145" s="20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</row>
    <row r="146" spans="1:51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63">
        <f>G143/30*2</f>
        <v>4.666666666666667</v>
      </c>
      <c r="H146" s="67">
        <f>VLOOKUP(A146,summary!$A$5:$AL$5006,34,0)</f>
        <v>0</v>
      </c>
      <c r="I146" s="67">
        <f t="shared" si="70"/>
        <v>0</v>
      </c>
      <c r="J146" s="68">
        <v>0.3</v>
      </c>
      <c r="K146" s="76">
        <f t="shared" si="58"/>
        <v>0.98</v>
      </c>
      <c r="L146" s="76">
        <f t="shared" si="57"/>
        <v>2.8000000000000004E-2</v>
      </c>
      <c r="M146" s="76">
        <f t="shared" si="57"/>
        <v>0.11200000000000002</v>
      </c>
      <c r="N146" s="76">
        <f t="shared" si="57"/>
        <v>1.4000000000000002E-2</v>
      </c>
      <c r="O146" s="76">
        <f t="shared" si="57"/>
        <v>5.6000000000000008E-2</v>
      </c>
      <c r="P146" s="76">
        <f t="shared" si="57"/>
        <v>7.0000000000000007E-2</v>
      </c>
      <c r="Q146" s="76">
        <f t="shared" si="57"/>
        <v>0.14000000000000001</v>
      </c>
      <c r="R146" s="70">
        <f t="shared" si="59"/>
        <v>6.0666666666666673</v>
      </c>
      <c r="S146" s="49">
        <f>S144/5*2</f>
        <v>6.4</v>
      </c>
      <c r="T146" s="61"/>
      <c r="U146" s="58">
        <f t="shared" si="60"/>
        <v>0.33333333333333304</v>
      </c>
      <c r="V146" s="69">
        <f t="shared" si="61"/>
        <v>0</v>
      </c>
      <c r="W146" s="69">
        <f t="shared" si="62"/>
        <v>0</v>
      </c>
      <c r="X146" s="69">
        <f t="shared" si="63"/>
        <v>0</v>
      </c>
      <c r="Y146" s="69">
        <f t="shared" si="64"/>
        <v>0</v>
      </c>
      <c r="Z146" s="69">
        <f t="shared" si="65"/>
        <v>0</v>
      </c>
      <c r="AA146" s="69">
        <f t="shared" si="66"/>
        <v>0</v>
      </c>
      <c r="AB146" s="69">
        <f t="shared" si="67"/>
        <v>0</v>
      </c>
      <c r="AC146" s="58">
        <f t="shared" si="68"/>
        <v>0</v>
      </c>
      <c r="AD146" s="83">
        <f t="shared" si="71"/>
        <v>0.33333333333333304</v>
      </c>
      <c r="AE146" s="39">
        <f>VLOOKUP(A146,summary!$A$5:$AO$5000,41,0)</f>
        <v>-16</v>
      </c>
      <c r="AF146" s="80">
        <f t="shared" si="69"/>
        <v>-74.666666666666671</v>
      </c>
      <c r="AG146" s="20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</row>
    <row r="147" spans="1:51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63">
        <f>G143/30</f>
        <v>2.3333333333333335</v>
      </c>
      <c r="H147" s="67">
        <f>VLOOKUP(A147,summary!$A$5:$AL$5006,34,0)</f>
        <v>0</v>
      </c>
      <c r="I147" s="67">
        <f t="shared" si="70"/>
        <v>0</v>
      </c>
      <c r="J147" s="68">
        <v>0.3</v>
      </c>
      <c r="K147" s="76">
        <f t="shared" si="58"/>
        <v>0.49</v>
      </c>
      <c r="L147" s="76">
        <f t="shared" si="57"/>
        <v>1.4000000000000002E-2</v>
      </c>
      <c r="M147" s="76">
        <f t="shared" si="57"/>
        <v>5.6000000000000008E-2</v>
      </c>
      <c r="N147" s="76">
        <f t="shared" si="57"/>
        <v>7.000000000000001E-3</v>
      </c>
      <c r="O147" s="76">
        <f t="shared" si="57"/>
        <v>2.8000000000000004E-2</v>
      </c>
      <c r="P147" s="76">
        <f t="shared" si="57"/>
        <v>3.5000000000000003E-2</v>
      </c>
      <c r="Q147" s="76">
        <f t="shared" si="57"/>
        <v>7.0000000000000007E-2</v>
      </c>
      <c r="R147" s="70">
        <f t="shared" si="59"/>
        <v>3.0333333333333337</v>
      </c>
      <c r="S147" s="49">
        <f>S144/5</f>
        <v>3.2</v>
      </c>
      <c r="T147" s="61"/>
      <c r="U147" s="58">
        <f t="shared" si="60"/>
        <v>0.16666666666666652</v>
      </c>
      <c r="V147" s="69">
        <f t="shared" si="61"/>
        <v>0</v>
      </c>
      <c r="W147" s="69">
        <f t="shared" si="62"/>
        <v>0</v>
      </c>
      <c r="X147" s="69">
        <f t="shared" si="63"/>
        <v>0</v>
      </c>
      <c r="Y147" s="69">
        <f t="shared" si="64"/>
        <v>0</v>
      </c>
      <c r="Z147" s="69">
        <f t="shared" si="65"/>
        <v>0</v>
      </c>
      <c r="AA147" s="69">
        <f t="shared" si="66"/>
        <v>0</v>
      </c>
      <c r="AB147" s="69">
        <f t="shared" si="67"/>
        <v>0</v>
      </c>
      <c r="AC147" s="58">
        <f t="shared" si="68"/>
        <v>0</v>
      </c>
      <c r="AD147" s="83">
        <f t="shared" si="71"/>
        <v>0.16666666666666652</v>
      </c>
      <c r="AE147" s="39">
        <f>VLOOKUP(A147,summary!$A$5:$AO$5000,41,0)</f>
        <v>0</v>
      </c>
      <c r="AF147" s="80">
        <f t="shared" si="69"/>
        <v>0</v>
      </c>
      <c r="AG147" s="20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</row>
    <row r="148" spans="1:51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63">
        <f>G147/2</f>
        <v>1.1666666666666667</v>
      </c>
      <c r="H148" s="67">
        <f>VLOOKUP(A148,summary!$A$5:$AL$5006,34,0)</f>
        <v>0</v>
      </c>
      <c r="I148" s="67">
        <f t="shared" si="70"/>
        <v>0</v>
      </c>
      <c r="J148" s="68">
        <v>0.3</v>
      </c>
      <c r="K148" s="76">
        <f t="shared" si="58"/>
        <v>0.245</v>
      </c>
      <c r="L148" s="76">
        <f t="shared" si="57"/>
        <v>7.000000000000001E-3</v>
      </c>
      <c r="M148" s="76">
        <f t="shared" si="57"/>
        <v>2.8000000000000004E-2</v>
      </c>
      <c r="N148" s="76">
        <f t="shared" si="57"/>
        <v>3.5000000000000005E-3</v>
      </c>
      <c r="O148" s="76">
        <f t="shared" si="57"/>
        <v>1.4000000000000002E-2</v>
      </c>
      <c r="P148" s="76">
        <f t="shared" si="57"/>
        <v>1.7500000000000002E-2</v>
      </c>
      <c r="Q148" s="76">
        <f t="shared" si="57"/>
        <v>3.5000000000000003E-2</v>
      </c>
      <c r="R148" s="70">
        <f t="shared" si="59"/>
        <v>1.5166666666666668</v>
      </c>
      <c r="S148" s="49">
        <f>S147/2</f>
        <v>1.6</v>
      </c>
      <c r="T148" s="61"/>
      <c r="U148" s="58">
        <f t="shared" si="60"/>
        <v>8.3333333333333259E-2</v>
      </c>
      <c r="V148" s="69">
        <f t="shared" si="61"/>
        <v>0</v>
      </c>
      <c r="W148" s="69">
        <f t="shared" si="62"/>
        <v>0</v>
      </c>
      <c r="X148" s="69">
        <f t="shared" si="63"/>
        <v>0</v>
      </c>
      <c r="Y148" s="69">
        <f t="shared" si="64"/>
        <v>0</v>
      </c>
      <c r="Z148" s="69">
        <f t="shared" si="65"/>
        <v>0</v>
      </c>
      <c r="AA148" s="69">
        <f t="shared" si="66"/>
        <v>0</v>
      </c>
      <c r="AB148" s="69">
        <f t="shared" si="67"/>
        <v>0</v>
      </c>
      <c r="AC148" s="58">
        <f t="shared" si="68"/>
        <v>0</v>
      </c>
      <c r="AD148" s="83">
        <f t="shared" si="71"/>
        <v>8.3333333333333259E-2</v>
      </c>
      <c r="AE148" s="39">
        <f>VLOOKUP(A148,summary!$A$5:$AO$5000,41,0)</f>
        <v>0</v>
      </c>
      <c r="AF148" s="80">
        <f t="shared" si="69"/>
        <v>0</v>
      </c>
      <c r="AG148" s="20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</row>
    <row r="149" spans="1:51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63">
        <v>62</v>
      </c>
      <c r="H149" s="67">
        <f>VLOOKUP(A149,summary!$A$5:$AL$5006,34,0)</f>
        <v>0</v>
      </c>
      <c r="I149" s="67">
        <f t="shared" si="70"/>
        <v>0</v>
      </c>
      <c r="J149" s="68">
        <v>0.25</v>
      </c>
      <c r="K149" s="76">
        <f t="shared" si="58"/>
        <v>10.85</v>
      </c>
      <c r="L149" s="76">
        <f t="shared" si="57"/>
        <v>0.31</v>
      </c>
      <c r="M149" s="76">
        <f t="shared" si="57"/>
        <v>1.24</v>
      </c>
      <c r="N149" s="76">
        <f t="shared" si="57"/>
        <v>0.155</v>
      </c>
      <c r="O149" s="76">
        <f t="shared" si="57"/>
        <v>0.62</v>
      </c>
      <c r="P149" s="76">
        <f t="shared" si="57"/>
        <v>0.77500000000000002</v>
      </c>
      <c r="Q149" s="76">
        <f t="shared" si="57"/>
        <v>1.55</v>
      </c>
      <c r="R149" s="70">
        <f t="shared" si="59"/>
        <v>77.5</v>
      </c>
      <c r="S149" s="49">
        <v>80</v>
      </c>
      <c r="T149" s="61"/>
      <c r="U149" s="58">
        <f t="shared" si="60"/>
        <v>2.5</v>
      </c>
      <c r="V149" s="69">
        <f t="shared" si="61"/>
        <v>0</v>
      </c>
      <c r="W149" s="69">
        <f t="shared" si="62"/>
        <v>0</v>
      </c>
      <c r="X149" s="69">
        <f t="shared" si="63"/>
        <v>0</v>
      </c>
      <c r="Y149" s="69">
        <f t="shared" si="64"/>
        <v>0</v>
      </c>
      <c r="Z149" s="69">
        <f t="shared" si="65"/>
        <v>0</v>
      </c>
      <c r="AA149" s="69">
        <f t="shared" si="66"/>
        <v>0</v>
      </c>
      <c r="AB149" s="69">
        <f t="shared" si="67"/>
        <v>0</v>
      </c>
      <c r="AC149" s="58">
        <f t="shared" si="68"/>
        <v>0</v>
      </c>
      <c r="AD149" s="83">
        <f t="shared" si="71"/>
        <v>2.5</v>
      </c>
      <c r="AE149" s="39">
        <f>VLOOKUP(A149,summary!$A$5:$AO$5000,41,0)</f>
        <v>-11</v>
      </c>
      <c r="AF149" s="80">
        <f t="shared" si="69"/>
        <v>-682</v>
      </c>
      <c r="AG149" s="20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</row>
    <row r="150" spans="1:51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63">
        <f>G149/25*5</f>
        <v>12.4</v>
      </c>
      <c r="H150" s="67">
        <f>VLOOKUP(A150,summary!$A$5:$AL$5006,34,0)</f>
        <v>0</v>
      </c>
      <c r="I150" s="67">
        <f t="shared" si="70"/>
        <v>0</v>
      </c>
      <c r="J150" s="68">
        <v>0.3</v>
      </c>
      <c r="K150" s="76">
        <f t="shared" si="58"/>
        <v>2.6039999999999996</v>
      </c>
      <c r="L150" s="76">
        <f t="shared" si="57"/>
        <v>7.4399999999999994E-2</v>
      </c>
      <c r="M150" s="76">
        <f t="shared" si="57"/>
        <v>0.29759999999999998</v>
      </c>
      <c r="N150" s="76">
        <f t="shared" si="57"/>
        <v>3.7199999999999997E-2</v>
      </c>
      <c r="O150" s="76">
        <f t="shared" si="57"/>
        <v>0.14879999999999999</v>
      </c>
      <c r="P150" s="76">
        <f t="shared" si="57"/>
        <v>0.186</v>
      </c>
      <c r="Q150" s="76">
        <f t="shared" si="57"/>
        <v>0.372</v>
      </c>
      <c r="R150" s="70">
        <f t="shared" si="59"/>
        <v>16.12</v>
      </c>
      <c r="S150" s="49">
        <v>18</v>
      </c>
      <c r="T150" s="61"/>
      <c r="U150" s="58">
        <f t="shared" si="60"/>
        <v>1.879999999999999</v>
      </c>
      <c r="V150" s="69">
        <f t="shared" si="61"/>
        <v>0</v>
      </c>
      <c r="W150" s="69">
        <f t="shared" si="62"/>
        <v>0</v>
      </c>
      <c r="X150" s="69">
        <f t="shared" si="63"/>
        <v>0</v>
      </c>
      <c r="Y150" s="69">
        <f t="shared" si="64"/>
        <v>0</v>
      </c>
      <c r="Z150" s="69">
        <f t="shared" si="65"/>
        <v>0</v>
      </c>
      <c r="AA150" s="69">
        <f t="shared" si="66"/>
        <v>0</v>
      </c>
      <c r="AB150" s="69">
        <f t="shared" si="67"/>
        <v>0</v>
      </c>
      <c r="AC150" s="58">
        <f t="shared" si="68"/>
        <v>0</v>
      </c>
      <c r="AD150" s="83">
        <f t="shared" si="71"/>
        <v>1.879999999999999</v>
      </c>
      <c r="AE150" s="39">
        <f>VLOOKUP(A150,summary!$A$5:$AO$5000,41,0)</f>
        <v>-172</v>
      </c>
      <c r="AF150" s="80">
        <f t="shared" si="69"/>
        <v>-2132.8000000000002</v>
      </c>
      <c r="AG150" s="20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</row>
    <row r="151" spans="1:51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63">
        <f>G149/25</f>
        <v>2.48</v>
      </c>
      <c r="H151" s="67">
        <f>VLOOKUP(A151,summary!$A$5:$AL$5006,34,0)</f>
        <v>0</v>
      </c>
      <c r="I151" s="67">
        <f t="shared" si="70"/>
        <v>0</v>
      </c>
      <c r="J151" s="68">
        <v>0.3</v>
      </c>
      <c r="K151" s="76">
        <f t="shared" si="58"/>
        <v>0.52079999999999993</v>
      </c>
      <c r="L151" s="76">
        <f t="shared" si="57"/>
        <v>1.4880000000000001E-2</v>
      </c>
      <c r="M151" s="76">
        <f t="shared" si="57"/>
        <v>5.9520000000000003E-2</v>
      </c>
      <c r="N151" s="76">
        <f t="shared" si="57"/>
        <v>7.4400000000000004E-3</v>
      </c>
      <c r="O151" s="76">
        <f t="shared" si="57"/>
        <v>2.9760000000000002E-2</v>
      </c>
      <c r="P151" s="76">
        <f t="shared" si="57"/>
        <v>3.7200000000000004E-2</v>
      </c>
      <c r="Q151" s="76">
        <f t="shared" si="57"/>
        <v>7.4400000000000008E-2</v>
      </c>
      <c r="R151" s="70">
        <f t="shared" si="59"/>
        <v>3.2240000000000002</v>
      </c>
      <c r="S151" s="49">
        <f>S150/5</f>
        <v>3.6</v>
      </c>
      <c r="T151" s="61"/>
      <c r="U151" s="58">
        <f t="shared" si="60"/>
        <v>0.37599999999999989</v>
      </c>
      <c r="V151" s="69">
        <f t="shared" si="61"/>
        <v>0</v>
      </c>
      <c r="W151" s="69">
        <f t="shared" si="62"/>
        <v>0</v>
      </c>
      <c r="X151" s="69">
        <f t="shared" si="63"/>
        <v>0</v>
      </c>
      <c r="Y151" s="69">
        <f t="shared" si="64"/>
        <v>0</v>
      </c>
      <c r="Z151" s="69">
        <f t="shared" si="65"/>
        <v>0</v>
      </c>
      <c r="AA151" s="69">
        <f t="shared" si="66"/>
        <v>0</v>
      </c>
      <c r="AB151" s="69">
        <f t="shared" si="67"/>
        <v>0</v>
      </c>
      <c r="AC151" s="58">
        <f t="shared" si="68"/>
        <v>0</v>
      </c>
      <c r="AD151" s="83">
        <f t="shared" si="71"/>
        <v>0.37599999999999989</v>
      </c>
      <c r="AE151" s="39">
        <f>VLOOKUP(A151,summary!$A$5:$AO$5000,41,0)</f>
        <v>-19</v>
      </c>
      <c r="AF151" s="80">
        <f t="shared" si="69"/>
        <v>-47.12</v>
      </c>
      <c r="AG151" s="20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</row>
    <row r="152" spans="1:51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63">
        <f>G149/25/2</f>
        <v>1.24</v>
      </c>
      <c r="H152" s="67">
        <f>VLOOKUP(A152,summary!$A$5:$AL$5006,34,0)</f>
        <v>0</v>
      </c>
      <c r="I152" s="67">
        <f t="shared" si="70"/>
        <v>0</v>
      </c>
      <c r="J152" s="68">
        <v>0.3</v>
      </c>
      <c r="K152" s="76">
        <f t="shared" si="58"/>
        <v>0.26039999999999996</v>
      </c>
      <c r="L152" s="76">
        <f t="shared" si="57"/>
        <v>7.4400000000000004E-3</v>
      </c>
      <c r="M152" s="76">
        <f t="shared" si="57"/>
        <v>2.9760000000000002E-2</v>
      </c>
      <c r="N152" s="76">
        <f t="shared" si="57"/>
        <v>3.7200000000000002E-3</v>
      </c>
      <c r="O152" s="76">
        <f t="shared" si="57"/>
        <v>1.4880000000000001E-2</v>
      </c>
      <c r="P152" s="76">
        <f t="shared" si="57"/>
        <v>1.8600000000000002E-2</v>
      </c>
      <c r="Q152" s="76">
        <f t="shared" si="57"/>
        <v>3.7200000000000004E-2</v>
      </c>
      <c r="R152" s="70">
        <f t="shared" si="59"/>
        <v>1.6120000000000001</v>
      </c>
      <c r="S152" s="49">
        <f>S151/2</f>
        <v>1.8</v>
      </c>
      <c r="T152" s="61"/>
      <c r="U152" s="58">
        <f t="shared" si="60"/>
        <v>0.18799999999999994</v>
      </c>
      <c r="V152" s="69">
        <f t="shared" si="61"/>
        <v>0</v>
      </c>
      <c r="W152" s="69">
        <f t="shared" si="62"/>
        <v>0</v>
      </c>
      <c r="X152" s="69">
        <f t="shared" si="63"/>
        <v>0</v>
      </c>
      <c r="Y152" s="69">
        <f t="shared" si="64"/>
        <v>0</v>
      </c>
      <c r="Z152" s="69">
        <f t="shared" si="65"/>
        <v>0</v>
      </c>
      <c r="AA152" s="69">
        <f t="shared" si="66"/>
        <v>0</v>
      </c>
      <c r="AB152" s="69">
        <f t="shared" si="67"/>
        <v>0</v>
      </c>
      <c r="AC152" s="58">
        <f t="shared" si="68"/>
        <v>0</v>
      </c>
      <c r="AD152" s="83">
        <f t="shared" si="71"/>
        <v>0.18799999999999994</v>
      </c>
      <c r="AE152" s="39">
        <f>VLOOKUP(A152,summary!$A$5:$AO$5000,41,0)</f>
        <v>0</v>
      </c>
      <c r="AF152" s="80">
        <f t="shared" si="69"/>
        <v>0</v>
      </c>
      <c r="AG152" s="20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</row>
    <row r="153" spans="1:51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63">
        <v>32</v>
      </c>
      <c r="H153" s="67">
        <f>VLOOKUP(A153,summary!$A$5:$AL$5006,34,0)</f>
        <v>0</v>
      </c>
      <c r="I153" s="67">
        <f t="shared" si="70"/>
        <v>0</v>
      </c>
      <c r="J153" s="68">
        <v>0.3</v>
      </c>
      <c r="K153" s="76">
        <f t="shared" si="58"/>
        <v>6.72</v>
      </c>
      <c r="L153" s="76">
        <f t="shared" si="57"/>
        <v>0.192</v>
      </c>
      <c r="M153" s="76">
        <f t="shared" si="57"/>
        <v>0.76800000000000002</v>
      </c>
      <c r="N153" s="76">
        <f t="shared" si="57"/>
        <v>9.6000000000000002E-2</v>
      </c>
      <c r="O153" s="76">
        <f t="shared" si="57"/>
        <v>0.38400000000000001</v>
      </c>
      <c r="P153" s="76">
        <f t="shared" si="57"/>
        <v>0.48</v>
      </c>
      <c r="Q153" s="76">
        <f t="shared" si="57"/>
        <v>0.96</v>
      </c>
      <c r="R153" s="70">
        <f t="shared" si="59"/>
        <v>41.6</v>
      </c>
      <c r="S153" s="49">
        <v>46</v>
      </c>
      <c r="T153" s="61"/>
      <c r="U153" s="58">
        <f t="shared" si="60"/>
        <v>4.3999999999999986</v>
      </c>
      <c r="V153" s="69">
        <f t="shared" si="61"/>
        <v>0</v>
      </c>
      <c r="W153" s="69">
        <f t="shared" si="62"/>
        <v>0</v>
      </c>
      <c r="X153" s="69">
        <f t="shared" si="63"/>
        <v>0</v>
      </c>
      <c r="Y153" s="69">
        <f t="shared" si="64"/>
        <v>0</v>
      </c>
      <c r="Z153" s="69">
        <f t="shared" si="65"/>
        <v>0</v>
      </c>
      <c r="AA153" s="69">
        <f t="shared" si="66"/>
        <v>0</v>
      </c>
      <c r="AB153" s="69">
        <f t="shared" si="67"/>
        <v>0</v>
      </c>
      <c r="AC153" s="58">
        <f t="shared" si="68"/>
        <v>0</v>
      </c>
      <c r="AD153" s="83">
        <f t="shared" si="71"/>
        <v>4.3999999999999986</v>
      </c>
      <c r="AE153" s="39">
        <f>VLOOKUP(A153,summary!$A$5:$AO$5000,41,0)</f>
        <v>-5</v>
      </c>
      <c r="AF153" s="80">
        <f t="shared" si="69"/>
        <v>-160</v>
      </c>
      <c r="AG153" s="20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</row>
    <row r="154" spans="1:51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63">
        <f>G153/25*5</f>
        <v>6.4</v>
      </c>
      <c r="H154" s="67">
        <f>VLOOKUP(A154,summary!$A$5:$AL$5006,34,0)</f>
        <v>0</v>
      </c>
      <c r="I154" s="67">
        <f t="shared" si="70"/>
        <v>0</v>
      </c>
      <c r="J154" s="68">
        <v>0.3</v>
      </c>
      <c r="K154" s="76">
        <f t="shared" si="58"/>
        <v>1.3439999999999999</v>
      </c>
      <c r="L154" s="76">
        <f t="shared" si="57"/>
        <v>3.8399999999999997E-2</v>
      </c>
      <c r="M154" s="76">
        <f t="shared" si="57"/>
        <v>0.15359999999999999</v>
      </c>
      <c r="N154" s="76">
        <f t="shared" si="57"/>
        <v>1.9199999999999998E-2</v>
      </c>
      <c r="O154" s="76">
        <f t="shared" si="57"/>
        <v>7.6799999999999993E-2</v>
      </c>
      <c r="P154" s="76">
        <f t="shared" si="57"/>
        <v>9.6000000000000002E-2</v>
      </c>
      <c r="Q154" s="76">
        <f t="shared" si="57"/>
        <v>0.192</v>
      </c>
      <c r="R154" s="70">
        <f t="shared" si="59"/>
        <v>8.32</v>
      </c>
      <c r="S154" s="49">
        <v>10</v>
      </c>
      <c r="T154" s="61"/>
      <c r="U154" s="58">
        <f t="shared" si="60"/>
        <v>1.6799999999999997</v>
      </c>
      <c r="V154" s="69">
        <f t="shared" si="61"/>
        <v>0</v>
      </c>
      <c r="W154" s="69">
        <f t="shared" si="62"/>
        <v>0</v>
      </c>
      <c r="X154" s="69">
        <f t="shared" si="63"/>
        <v>0</v>
      </c>
      <c r="Y154" s="69">
        <f t="shared" si="64"/>
        <v>0</v>
      </c>
      <c r="Z154" s="69">
        <f t="shared" si="65"/>
        <v>0</v>
      </c>
      <c r="AA154" s="69">
        <f t="shared" si="66"/>
        <v>0</v>
      </c>
      <c r="AB154" s="69">
        <f t="shared" si="67"/>
        <v>0</v>
      </c>
      <c r="AC154" s="58">
        <f t="shared" si="68"/>
        <v>0</v>
      </c>
      <c r="AD154" s="83">
        <f t="shared" si="71"/>
        <v>1.6799999999999997</v>
      </c>
      <c r="AE154" s="39">
        <f>VLOOKUP(A154,summary!$A$5:$AO$5000,41,0)</f>
        <v>-27</v>
      </c>
      <c r="AF154" s="80">
        <f t="shared" si="69"/>
        <v>-172.8</v>
      </c>
      <c r="AG154" s="20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</row>
    <row r="155" spans="1:51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63">
        <f>G153/25</f>
        <v>1.28</v>
      </c>
      <c r="H155" s="67">
        <f>VLOOKUP(A155,summary!$A$5:$AL$5006,34,0)</f>
        <v>0</v>
      </c>
      <c r="I155" s="67">
        <f t="shared" si="70"/>
        <v>0</v>
      </c>
      <c r="J155" s="68">
        <v>0.3</v>
      </c>
      <c r="K155" s="76">
        <f t="shared" si="58"/>
        <v>0.26879999999999998</v>
      </c>
      <c r="L155" s="76">
        <f t="shared" si="57"/>
        <v>7.6800000000000002E-3</v>
      </c>
      <c r="M155" s="76">
        <f t="shared" si="57"/>
        <v>3.0720000000000001E-2</v>
      </c>
      <c r="N155" s="76">
        <f t="shared" si="57"/>
        <v>3.8400000000000001E-3</v>
      </c>
      <c r="O155" s="76">
        <f t="shared" si="57"/>
        <v>1.536E-2</v>
      </c>
      <c r="P155" s="76">
        <f t="shared" si="57"/>
        <v>1.9200000000000002E-2</v>
      </c>
      <c r="Q155" s="76">
        <f t="shared" si="57"/>
        <v>3.8400000000000004E-2</v>
      </c>
      <c r="R155" s="70">
        <f t="shared" si="59"/>
        <v>1.6640000000000001</v>
      </c>
      <c r="S155" s="49">
        <f>S154/5</f>
        <v>2</v>
      </c>
      <c r="T155" s="61"/>
      <c r="U155" s="58">
        <f t="shared" si="60"/>
        <v>0.33599999999999985</v>
      </c>
      <c r="V155" s="69">
        <f t="shared" si="61"/>
        <v>0</v>
      </c>
      <c r="W155" s="69">
        <f t="shared" si="62"/>
        <v>0</v>
      </c>
      <c r="X155" s="69">
        <f t="shared" si="63"/>
        <v>0</v>
      </c>
      <c r="Y155" s="69">
        <f t="shared" si="64"/>
        <v>0</v>
      </c>
      <c r="Z155" s="69">
        <f t="shared" si="65"/>
        <v>0</v>
      </c>
      <c r="AA155" s="69">
        <f t="shared" si="66"/>
        <v>0</v>
      </c>
      <c r="AB155" s="69">
        <f t="shared" si="67"/>
        <v>0</v>
      </c>
      <c r="AC155" s="58">
        <f t="shared" si="68"/>
        <v>0</v>
      </c>
      <c r="AD155" s="83">
        <f t="shared" si="71"/>
        <v>0.33599999999999985</v>
      </c>
      <c r="AE155" s="39">
        <f>VLOOKUP(A155,summary!$A$5:$AO$5000,41,0)</f>
        <v>-1</v>
      </c>
      <c r="AF155" s="80">
        <f t="shared" si="69"/>
        <v>-1.28</v>
      </c>
      <c r="AG155" s="20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</row>
    <row r="156" spans="1:51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63">
        <f>G155/2</f>
        <v>0.64</v>
      </c>
      <c r="H156" s="67">
        <f>VLOOKUP(A156,summary!$A$5:$AL$5006,34,0)</f>
        <v>0</v>
      </c>
      <c r="I156" s="67">
        <f t="shared" si="70"/>
        <v>0</v>
      </c>
      <c r="J156" s="68">
        <v>0.3</v>
      </c>
      <c r="K156" s="76">
        <f t="shared" si="58"/>
        <v>0.13439999999999999</v>
      </c>
      <c r="L156" s="76">
        <f t="shared" si="57"/>
        <v>3.8400000000000001E-3</v>
      </c>
      <c r="M156" s="76">
        <f t="shared" si="57"/>
        <v>1.536E-2</v>
      </c>
      <c r="N156" s="76">
        <f t="shared" si="57"/>
        <v>1.92E-3</v>
      </c>
      <c r="O156" s="76">
        <f t="shared" si="57"/>
        <v>7.6800000000000002E-3</v>
      </c>
      <c r="P156" s="76">
        <f t="shared" si="57"/>
        <v>9.6000000000000009E-3</v>
      </c>
      <c r="Q156" s="76">
        <f t="shared" si="57"/>
        <v>1.9200000000000002E-2</v>
      </c>
      <c r="R156" s="70">
        <f t="shared" si="59"/>
        <v>0.83200000000000007</v>
      </c>
      <c r="S156" s="49">
        <f>S155/2</f>
        <v>1</v>
      </c>
      <c r="T156" s="61"/>
      <c r="U156" s="58">
        <f t="shared" si="60"/>
        <v>0.16799999999999993</v>
      </c>
      <c r="V156" s="69">
        <f t="shared" si="61"/>
        <v>0</v>
      </c>
      <c r="W156" s="69">
        <f t="shared" si="62"/>
        <v>0</v>
      </c>
      <c r="X156" s="69">
        <f t="shared" si="63"/>
        <v>0</v>
      </c>
      <c r="Y156" s="69">
        <f t="shared" si="64"/>
        <v>0</v>
      </c>
      <c r="Z156" s="69">
        <f t="shared" si="65"/>
        <v>0</v>
      </c>
      <c r="AA156" s="69">
        <f t="shared" si="66"/>
        <v>0</v>
      </c>
      <c r="AB156" s="69">
        <f t="shared" si="67"/>
        <v>0</v>
      </c>
      <c r="AC156" s="58">
        <f t="shared" si="68"/>
        <v>0</v>
      </c>
      <c r="AD156" s="83">
        <f t="shared" si="71"/>
        <v>0.16799999999999993</v>
      </c>
      <c r="AE156" s="39">
        <f>VLOOKUP(A156,summary!$A$5:$AO$5000,41,0)</f>
        <v>0</v>
      </c>
      <c r="AF156" s="80">
        <f t="shared" si="69"/>
        <v>0</v>
      </c>
      <c r="AG156" s="20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</row>
    <row r="157" spans="1:51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63">
        <v>6.2</v>
      </c>
      <c r="H157" s="67">
        <f>VLOOKUP(A157,summary!$A$5:$AL$5006,34,0)</f>
        <v>0</v>
      </c>
      <c r="I157" s="67">
        <f t="shared" si="70"/>
        <v>0</v>
      </c>
      <c r="J157" s="68">
        <v>0.3</v>
      </c>
      <c r="K157" s="76">
        <f t="shared" si="58"/>
        <v>1.3019999999999998</v>
      </c>
      <c r="L157" s="76">
        <f t="shared" si="57"/>
        <v>3.7199999999999997E-2</v>
      </c>
      <c r="M157" s="76">
        <f t="shared" si="57"/>
        <v>0.14879999999999999</v>
      </c>
      <c r="N157" s="76">
        <f t="shared" si="57"/>
        <v>1.8599999999999998E-2</v>
      </c>
      <c r="O157" s="76">
        <f t="shared" si="57"/>
        <v>7.4399999999999994E-2</v>
      </c>
      <c r="P157" s="76">
        <f t="shared" si="57"/>
        <v>9.2999999999999999E-2</v>
      </c>
      <c r="Q157" s="76">
        <f t="shared" si="57"/>
        <v>0.186</v>
      </c>
      <c r="R157" s="70">
        <f t="shared" si="59"/>
        <v>8.06</v>
      </c>
      <c r="S157" s="49">
        <v>8.5</v>
      </c>
      <c r="T157" s="61"/>
      <c r="U157" s="58">
        <f t="shared" si="60"/>
        <v>0.4399999999999995</v>
      </c>
      <c r="V157" s="69">
        <f t="shared" si="61"/>
        <v>0</v>
      </c>
      <c r="W157" s="69">
        <f t="shared" si="62"/>
        <v>0</v>
      </c>
      <c r="X157" s="69">
        <f t="shared" si="63"/>
        <v>0</v>
      </c>
      <c r="Y157" s="69">
        <f t="shared" si="64"/>
        <v>0</v>
      </c>
      <c r="Z157" s="69">
        <f t="shared" si="65"/>
        <v>0</v>
      </c>
      <c r="AA157" s="69">
        <f t="shared" si="66"/>
        <v>0</v>
      </c>
      <c r="AB157" s="69">
        <f t="shared" si="67"/>
        <v>0</v>
      </c>
      <c r="AC157" s="58">
        <f t="shared" si="68"/>
        <v>0</v>
      </c>
      <c r="AD157" s="83">
        <f t="shared" si="71"/>
        <v>0.4399999999999995</v>
      </c>
      <c r="AE157" s="39">
        <f>VLOOKUP(A157,summary!$A$5:$AO$5000,41,0)</f>
        <v>-45</v>
      </c>
      <c r="AF157" s="80">
        <f t="shared" si="69"/>
        <v>-279</v>
      </c>
      <c r="AG157" s="20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</row>
    <row r="158" spans="1:51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63">
        <v>25</v>
      </c>
      <c r="H158" s="67">
        <f>VLOOKUP(A158,summary!$A$5:$AL$5006,34,0)</f>
        <v>0</v>
      </c>
      <c r="I158" s="67">
        <f t="shared" si="70"/>
        <v>0</v>
      </c>
      <c r="J158" s="68">
        <v>0.3</v>
      </c>
      <c r="K158" s="76">
        <f t="shared" si="58"/>
        <v>5.25</v>
      </c>
      <c r="L158" s="76">
        <f t="shared" si="57"/>
        <v>0.15</v>
      </c>
      <c r="M158" s="76">
        <f t="shared" si="57"/>
        <v>0.6</v>
      </c>
      <c r="N158" s="76">
        <f t="shared" si="57"/>
        <v>7.4999999999999997E-2</v>
      </c>
      <c r="O158" s="76">
        <f t="shared" si="57"/>
        <v>0.3</v>
      </c>
      <c r="P158" s="76">
        <f t="shared" si="57"/>
        <v>0.375</v>
      </c>
      <c r="Q158" s="76">
        <f t="shared" si="57"/>
        <v>0.75</v>
      </c>
      <c r="R158" s="70">
        <f t="shared" si="59"/>
        <v>32.5</v>
      </c>
      <c r="S158" s="49">
        <v>33</v>
      </c>
      <c r="T158" s="61"/>
      <c r="U158" s="58">
        <f t="shared" si="60"/>
        <v>0.5</v>
      </c>
      <c r="V158" s="69">
        <f t="shared" si="61"/>
        <v>0</v>
      </c>
      <c r="W158" s="69">
        <f t="shared" si="62"/>
        <v>0</v>
      </c>
      <c r="X158" s="69">
        <f t="shared" si="63"/>
        <v>0</v>
      </c>
      <c r="Y158" s="69">
        <f t="shared" si="64"/>
        <v>0</v>
      </c>
      <c r="Z158" s="69">
        <f t="shared" si="65"/>
        <v>0</v>
      </c>
      <c r="AA158" s="69">
        <f t="shared" si="66"/>
        <v>0</v>
      </c>
      <c r="AB158" s="69">
        <f t="shared" si="67"/>
        <v>0</v>
      </c>
      <c r="AC158" s="58">
        <f t="shared" si="68"/>
        <v>0</v>
      </c>
      <c r="AD158" s="83">
        <f t="shared" si="71"/>
        <v>0.5</v>
      </c>
      <c r="AE158" s="39">
        <f>VLOOKUP(A158,summary!$A$5:$AO$5000,41,0)</f>
        <v>0</v>
      </c>
      <c r="AF158" s="80">
        <f t="shared" si="69"/>
        <v>0</v>
      </c>
      <c r="AG158" s="20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</row>
    <row r="159" spans="1:51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63">
        <f>G158/25*5</f>
        <v>5</v>
      </c>
      <c r="H159" s="67">
        <f>VLOOKUP(A159,summary!$A$5:$AL$5006,34,0)</f>
        <v>0</v>
      </c>
      <c r="I159" s="67">
        <f t="shared" si="70"/>
        <v>0</v>
      </c>
      <c r="J159" s="68">
        <v>0.3</v>
      </c>
      <c r="K159" s="76">
        <f t="shared" si="58"/>
        <v>1.0499999999999998</v>
      </c>
      <c r="L159" s="76">
        <f t="shared" si="57"/>
        <v>0.03</v>
      </c>
      <c r="M159" s="76">
        <f t="shared" si="57"/>
        <v>0.12</v>
      </c>
      <c r="N159" s="76">
        <f t="shared" si="57"/>
        <v>1.4999999999999999E-2</v>
      </c>
      <c r="O159" s="76">
        <f t="shared" si="57"/>
        <v>0.06</v>
      </c>
      <c r="P159" s="76">
        <f t="shared" si="57"/>
        <v>7.5000000000000011E-2</v>
      </c>
      <c r="Q159" s="76">
        <f t="shared" si="57"/>
        <v>0.15000000000000002</v>
      </c>
      <c r="R159" s="70">
        <f t="shared" si="59"/>
        <v>6.5</v>
      </c>
      <c r="S159" s="49">
        <v>7</v>
      </c>
      <c r="T159" s="61"/>
      <c r="U159" s="58">
        <f t="shared" si="60"/>
        <v>0.5</v>
      </c>
      <c r="V159" s="69">
        <f t="shared" si="61"/>
        <v>0</v>
      </c>
      <c r="W159" s="69">
        <f t="shared" si="62"/>
        <v>0</v>
      </c>
      <c r="X159" s="69">
        <f t="shared" si="63"/>
        <v>0</v>
      </c>
      <c r="Y159" s="69">
        <f t="shared" si="64"/>
        <v>0</v>
      </c>
      <c r="Z159" s="69">
        <f t="shared" si="65"/>
        <v>0</v>
      </c>
      <c r="AA159" s="69">
        <f t="shared" si="66"/>
        <v>0</v>
      </c>
      <c r="AB159" s="69">
        <f t="shared" si="67"/>
        <v>0</v>
      </c>
      <c r="AC159" s="58">
        <f t="shared" si="68"/>
        <v>0</v>
      </c>
      <c r="AD159" s="83">
        <f t="shared" si="71"/>
        <v>0.5</v>
      </c>
      <c r="AE159" s="39">
        <f>VLOOKUP(A159,summary!$A$5:$AO$5000,41,0)</f>
        <v>-135</v>
      </c>
      <c r="AF159" s="80">
        <f t="shared" si="69"/>
        <v>-675</v>
      </c>
      <c r="AG159" s="20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</row>
    <row r="160" spans="1:51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63">
        <f>G159/25*5</f>
        <v>1</v>
      </c>
      <c r="H160" s="67">
        <f>VLOOKUP(A160,summary!$A$5:$AL$5006,34,0)</f>
        <v>0</v>
      </c>
      <c r="I160" s="67">
        <f t="shared" si="70"/>
        <v>0</v>
      </c>
      <c r="J160" s="68">
        <v>0.3</v>
      </c>
      <c r="K160" s="76">
        <f t="shared" si="58"/>
        <v>0.21</v>
      </c>
      <c r="L160" s="76">
        <f t="shared" si="57"/>
        <v>6.0000000000000001E-3</v>
      </c>
      <c r="M160" s="76">
        <f t="shared" si="57"/>
        <v>2.4E-2</v>
      </c>
      <c r="N160" s="76">
        <f t="shared" si="57"/>
        <v>3.0000000000000001E-3</v>
      </c>
      <c r="O160" s="76">
        <f t="shared" si="57"/>
        <v>1.2E-2</v>
      </c>
      <c r="P160" s="76">
        <f t="shared" si="57"/>
        <v>1.4999999999999999E-2</v>
      </c>
      <c r="Q160" s="76">
        <f t="shared" si="57"/>
        <v>0.03</v>
      </c>
      <c r="R160" s="70">
        <f t="shared" si="59"/>
        <v>1.3</v>
      </c>
      <c r="S160" s="49">
        <f>S159/5</f>
        <v>1.4</v>
      </c>
      <c r="T160" s="61"/>
      <c r="U160" s="58">
        <f t="shared" si="60"/>
        <v>9.9999999999999867E-2</v>
      </c>
      <c r="V160" s="69">
        <f t="shared" si="61"/>
        <v>0</v>
      </c>
      <c r="W160" s="69">
        <f t="shared" si="62"/>
        <v>0</v>
      </c>
      <c r="X160" s="69">
        <f t="shared" si="63"/>
        <v>0</v>
      </c>
      <c r="Y160" s="69">
        <f t="shared" si="64"/>
        <v>0</v>
      </c>
      <c r="Z160" s="69">
        <f t="shared" si="65"/>
        <v>0</v>
      </c>
      <c r="AA160" s="69">
        <f t="shared" si="66"/>
        <v>0</v>
      </c>
      <c r="AB160" s="69">
        <f t="shared" si="67"/>
        <v>0</v>
      </c>
      <c r="AC160" s="58">
        <f t="shared" si="68"/>
        <v>0</v>
      </c>
      <c r="AD160" s="83">
        <f t="shared" si="71"/>
        <v>9.9999999999999867E-2</v>
      </c>
      <c r="AE160" s="39">
        <f>VLOOKUP(A160,summary!$A$5:$AO$5000,41,0)</f>
        <v>-15</v>
      </c>
      <c r="AF160" s="80">
        <f t="shared" si="69"/>
        <v>-15</v>
      </c>
      <c r="AG160" s="20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</row>
    <row r="161" spans="1:51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63">
        <v>49</v>
      </c>
      <c r="H161" s="67">
        <f>VLOOKUP(A161,summary!$A$5:$AL$5006,34,0)</f>
        <v>0</v>
      </c>
      <c r="I161" s="67">
        <f t="shared" si="70"/>
        <v>0</v>
      </c>
      <c r="J161" s="68"/>
      <c r="K161" s="76">
        <f t="shared" si="58"/>
        <v>0</v>
      </c>
      <c r="L161" s="76">
        <f t="shared" si="57"/>
        <v>0</v>
      </c>
      <c r="M161" s="76">
        <f t="shared" si="57"/>
        <v>0</v>
      </c>
      <c r="N161" s="76">
        <f t="shared" si="57"/>
        <v>0</v>
      </c>
      <c r="O161" s="76">
        <f t="shared" si="57"/>
        <v>0</v>
      </c>
      <c r="P161" s="76">
        <f t="shared" si="57"/>
        <v>0</v>
      </c>
      <c r="Q161" s="76">
        <f t="shared" si="57"/>
        <v>0</v>
      </c>
      <c r="R161" s="70">
        <f t="shared" si="59"/>
        <v>49</v>
      </c>
      <c r="S161" s="49">
        <v>0</v>
      </c>
      <c r="T161" s="61"/>
      <c r="U161" s="58">
        <v>0</v>
      </c>
      <c r="V161" s="69">
        <f t="shared" si="61"/>
        <v>0</v>
      </c>
      <c r="W161" s="69">
        <f t="shared" si="62"/>
        <v>0</v>
      </c>
      <c r="X161" s="69">
        <f t="shared" si="63"/>
        <v>0</v>
      </c>
      <c r="Y161" s="69">
        <f t="shared" si="64"/>
        <v>0</v>
      </c>
      <c r="Z161" s="69">
        <f t="shared" si="65"/>
        <v>0</v>
      </c>
      <c r="AA161" s="69">
        <f t="shared" si="66"/>
        <v>0</v>
      </c>
      <c r="AB161" s="69">
        <f t="shared" si="67"/>
        <v>0</v>
      </c>
      <c r="AC161" s="58">
        <f t="shared" si="68"/>
        <v>0</v>
      </c>
      <c r="AD161" s="83">
        <f t="shared" si="71"/>
        <v>0</v>
      </c>
      <c r="AE161" s="39">
        <f>VLOOKUP(A161,summary!$A$5:$AO$5000,41,0)</f>
        <v>0</v>
      </c>
      <c r="AF161" s="80">
        <f t="shared" si="69"/>
        <v>0</v>
      </c>
      <c r="AG161" s="20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</row>
    <row r="162" spans="1:51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63">
        <f>G161/30*5</f>
        <v>8.1666666666666661</v>
      </c>
      <c r="H162" s="67">
        <f>VLOOKUP(A162,summary!$A$5:$AL$5006,34,0)</f>
        <v>0</v>
      </c>
      <c r="I162" s="67">
        <f t="shared" si="70"/>
        <v>0</v>
      </c>
      <c r="J162" s="68">
        <v>0.2</v>
      </c>
      <c r="K162" s="76">
        <f t="shared" si="58"/>
        <v>1.1433333333333333</v>
      </c>
      <c r="L162" s="76">
        <f t="shared" si="57"/>
        <v>3.2666666666666663E-2</v>
      </c>
      <c r="M162" s="76">
        <f t="shared" si="57"/>
        <v>0.13066666666666665</v>
      </c>
      <c r="N162" s="76">
        <f t="shared" si="57"/>
        <v>1.6333333333333332E-2</v>
      </c>
      <c r="O162" s="76">
        <f t="shared" si="57"/>
        <v>6.5333333333333327E-2</v>
      </c>
      <c r="P162" s="76">
        <f t="shared" si="57"/>
        <v>8.1666666666666665E-2</v>
      </c>
      <c r="Q162" s="76">
        <f t="shared" si="57"/>
        <v>0.16333333333333333</v>
      </c>
      <c r="R162" s="70">
        <f t="shared" si="59"/>
        <v>9.7999999999999989</v>
      </c>
      <c r="S162" s="49">
        <v>10</v>
      </c>
      <c r="T162" s="61"/>
      <c r="U162" s="58">
        <f>S162-R162</f>
        <v>0.20000000000000107</v>
      </c>
      <c r="V162" s="69">
        <f t="shared" si="61"/>
        <v>0</v>
      </c>
      <c r="W162" s="69">
        <f t="shared" si="62"/>
        <v>0</v>
      </c>
      <c r="X162" s="69">
        <f t="shared" si="63"/>
        <v>0</v>
      </c>
      <c r="Y162" s="69">
        <f t="shared" si="64"/>
        <v>0</v>
      </c>
      <c r="Z162" s="69">
        <f t="shared" si="65"/>
        <v>0</v>
      </c>
      <c r="AA162" s="69">
        <f t="shared" si="66"/>
        <v>0</v>
      </c>
      <c r="AB162" s="69">
        <f t="shared" si="67"/>
        <v>0</v>
      </c>
      <c r="AC162" s="58">
        <f t="shared" si="68"/>
        <v>0</v>
      </c>
      <c r="AD162" s="83">
        <f t="shared" si="71"/>
        <v>0.20000000000000107</v>
      </c>
      <c r="AE162" s="39">
        <f>VLOOKUP(A162,summary!$A$5:$AO$5000,41,0)</f>
        <v>-36</v>
      </c>
      <c r="AF162" s="80">
        <f t="shared" si="69"/>
        <v>-294</v>
      </c>
      <c r="AG162" s="20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</row>
    <row r="163" spans="1:51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63">
        <f>G161/30</f>
        <v>1.6333333333333333</v>
      </c>
      <c r="H163" s="67">
        <f>VLOOKUP(A163,summary!$A$5:$AL$5006,34,0)</f>
        <v>0</v>
      </c>
      <c r="I163" s="67">
        <f t="shared" si="70"/>
        <v>0</v>
      </c>
      <c r="J163" s="68">
        <v>0.2</v>
      </c>
      <c r="K163" s="76">
        <f t="shared" si="58"/>
        <v>0.22866666666666666</v>
      </c>
      <c r="L163" s="76">
        <f t="shared" si="57"/>
        <v>6.5333333333333337E-3</v>
      </c>
      <c r="M163" s="76">
        <f t="shared" si="57"/>
        <v>2.6133333333333335E-2</v>
      </c>
      <c r="N163" s="76">
        <f t="shared" si="57"/>
        <v>3.2666666666666669E-3</v>
      </c>
      <c r="O163" s="76">
        <f t="shared" si="57"/>
        <v>1.3066666666666667E-2</v>
      </c>
      <c r="P163" s="76">
        <f t="shared" si="57"/>
        <v>1.6333333333333335E-2</v>
      </c>
      <c r="Q163" s="76">
        <f t="shared" si="57"/>
        <v>3.266666666666667E-2</v>
      </c>
      <c r="R163" s="70">
        <f t="shared" si="59"/>
        <v>1.96</v>
      </c>
      <c r="S163" s="49">
        <f>S162/5</f>
        <v>2</v>
      </c>
      <c r="T163" s="61"/>
      <c r="U163" s="58">
        <f>S163-R163</f>
        <v>4.0000000000000036E-2</v>
      </c>
      <c r="V163" s="69">
        <f t="shared" si="61"/>
        <v>0</v>
      </c>
      <c r="W163" s="69">
        <f t="shared" si="62"/>
        <v>0</v>
      </c>
      <c r="X163" s="69">
        <f t="shared" si="63"/>
        <v>0</v>
      </c>
      <c r="Y163" s="69">
        <f t="shared" si="64"/>
        <v>0</v>
      </c>
      <c r="Z163" s="69">
        <f t="shared" si="65"/>
        <v>0</v>
      </c>
      <c r="AA163" s="69">
        <f t="shared" si="66"/>
        <v>0</v>
      </c>
      <c r="AB163" s="69">
        <f t="shared" si="67"/>
        <v>0</v>
      </c>
      <c r="AC163" s="58">
        <f t="shared" si="68"/>
        <v>0</v>
      </c>
      <c r="AD163" s="83">
        <f t="shared" si="71"/>
        <v>4.0000000000000036E-2</v>
      </c>
      <c r="AE163" s="39">
        <f>VLOOKUP(A163,summary!$A$5:$AO$5000,41,0)</f>
        <v>0</v>
      </c>
      <c r="AF163" s="80">
        <f t="shared" si="69"/>
        <v>0</v>
      </c>
      <c r="AG163" s="20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</row>
    <row r="164" spans="1:51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63">
        <f>G163*2.5</f>
        <v>4.083333333333333</v>
      </c>
      <c r="H164" s="67">
        <f>VLOOKUP(A164,summary!$A$5:$AL$5006,34,0)</f>
        <v>0</v>
      </c>
      <c r="I164" s="67">
        <f t="shared" si="70"/>
        <v>0</v>
      </c>
      <c r="J164" s="68">
        <v>0.2</v>
      </c>
      <c r="K164" s="76">
        <f t="shared" si="58"/>
        <v>0.57166666666666666</v>
      </c>
      <c r="L164" s="76">
        <f t="shared" si="57"/>
        <v>1.6333333333333332E-2</v>
      </c>
      <c r="M164" s="76">
        <f t="shared" si="57"/>
        <v>6.5333333333333327E-2</v>
      </c>
      <c r="N164" s="76">
        <f t="shared" si="57"/>
        <v>8.1666666666666658E-3</v>
      </c>
      <c r="O164" s="76">
        <f t="shared" si="57"/>
        <v>3.2666666666666663E-2</v>
      </c>
      <c r="P164" s="76">
        <f t="shared" si="57"/>
        <v>4.0833333333333333E-2</v>
      </c>
      <c r="Q164" s="76">
        <f t="shared" si="57"/>
        <v>8.1666666666666665E-2</v>
      </c>
      <c r="R164" s="70">
        <f t="shared" si="59"/>
        <v>4.8999999999999995</v>
      </c>
      <c r="S164" s="49">
        <f>S163*2.5</f>
        <v>5</v>
      </c>
      <c r="T164" s="61"/>
      <c r="U164" s="58">
        <f>S164-R164</f>
        <v>0.10000000000000053</v>
      </c>
      <c r="V164" s="69">
        <f t="shared" si="61"/>
        <v>0</v>
      </c>
      <c r="W164" s="69">
        <f t="shared" si="62"/>
        <v>0</v>
      </c>
      <c r="X164" s="69">
        <f t="shared" si="63"/>
        <v>0</v>
      </c>
      <c r="Y164" s="69">
        <f t="shared" si="64"/>
        <v>0</v>
      </c>
      <c r="Z164" s="69">
        <f t="shared" si="65"/>
        <v>0</v>
      </c>
      <c r="AA164" s="69">
        <f t="shared" si="66"/>
        <v>0</v>
      </c>
      <c r="AB164" s="69">
        <f t="shared" si="67"/>
        <v>0</v>
      </c>
      <c r="AC164" s="58">
        <f t="shared" si="68"/>
        <v>0</v>
      </c>
      <c r="AD164" s="83">
        <f t="shared" si="71"/>
        <v>0.10000000000000053</v>
      </c>
      <c r="AE164" s="39">
        <f>VLOOKUP(A164,summary!$A$5:$AO$5000,41,0)</f>
        <v>-6</v>
      </c>
      <c r="AF164" s="80">
        <f t="shared" si="69"/>
        <v>-24.5</v>
      </c>
      <c r="AG164" s="20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</row>
    <row r="165" spans="1:51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63">
        <v>42</v>
      </c>
      <c r="H165" s="67">
        <f>VLOOKUP(A165,summary!$A$5:$AL$5006,34,0)</f>
        <v>0</v>
      </c>
      <c r="I165" s="67">
        <f t="shared" si="70"/>
        <v>0</v>
      </c>
      <c r="J165" s="68"/>
      <c r="K165" s="76">
        <f t="shared" si="58"/>
        <v>0</v>
      </c>
      <c r="L165" s="76">
        <f t="shared" si="57"/>
        <v>0</v>
      </c>
      <c r="M165" s="76">
        <f t="shared" si="57"/>
        <v>0</v>
      </c>
      <c r="N165" s="76">
        <f t="shared" si="57"/>
        <v>0</v>
      </c>
      <c r="O165" s="76">
        <f t="shared" si="57"/>
        <v>0</v>
      </c>
      <c r="P165" s="76">
        <f t="shared" si="57"/>
        <v>0</v>
      </c>
      <c r="Q165" s="76">
        <f t="shared" si="57"/>
        <v>0</v>
      </c>
      <c r="R165" s="70">
        <f t="shared" si="59"/>
        <v>42</v>
      </c>
      <c r="S165" s="49">
        <v>0</v>
      </c>
      <c r="T165" s="61"/>
      <c r="U165" s="58">
        <v>0</v>
      </c>
      <c r="V165" s="69">
        <f t="shared" si="61"/>
        <v>0</v>
      </c>
      <c r="W165" s="69">
        <f t="shared" si="62"/>
        <v>0</v>
      </c>
      <c r="X165" s="69">
        <f t="shared" si="63"/>
        <v>0</v>
      </c>
      <c r="Y165" s="69">
        <f t="shared" si="64"/>
        <v>0</v>
      </c>
      <c r="Z165" s="69">
        <f t="shared" si="65"/>
        <v>0</v>
      </c>
      <c r="AA165" s="69">
        <f t="shared" si="66"/>
        <v>0</v>
      </c>
      <c r="AB165" s="69">
        <f t="shared" si="67"/>
        <v>0</v>
      </c>
      <c r="AC165" s="58">
        <f t="shared" si="68"/>
        <v>0</v>
      </c>
      <c r="AD165" s="83">
        <f t="shared" si="71"/>
        <v>0</v>
      </c>
      <c r="AE165" s="39">
        <f>VLOOKUP(A165,summary!$A$5:$AO$5000,41,0)</f>
        <v>0</v>
      </c>
      <c r="AF165" s="80">
        <f t="shared" si="69"/>
        <v>0</v>
      </c>
      <c r="AG165" s="20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</row>
    <row r="166" spans="1:51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63">
        <f>G165/30*5</f>
        <v>7</v>
      </c>
      <c r="H166" s="67">
        <f>VLOOKUP(A166,summary!$A$5:$AL$5006,34,0)</f>
        <v>0</v>
      </c>
      <c r="I166" s="67">
        <f t="shared" si="70"/>
        <v>0</v>
      </c>
      <c r="J166" s="68">
        <v>0.4</v>
      </c>
      <c r="K166" s="76">
        <f t="shared" si="58"/>
        <v>1.96</v>
      </c>
      <c r="L166" s="76">
        <f t="shared" si="57"/>
        <v>5.6000000000000008E-2</v>
      </c>
      <c r="M166" s="76">
        <f t="shared" si="57"/>
        <v>0.22400000000000003</v>
      </c>
      <c r="N166" s="76">
        <f t="shared" si="57"/>
        <v>2.8000000000000004E-2</v>
      </c>
      <c r="O166" s="76">
        <f t="shared" si="57"/>
        <v>0.11200000000000002</v>
      </c>
      <c r="P166" s="76">
        <f t="shared" si="57"/>
        <v>0.14000000000000001</v>
      </c>
      <c r="Q166" s="76">
        <f t="shared" si="57"/>
        <v>0.28000000000000003</v>
      </c>
      <c r="R166" s="70">
        <f t="shared" si="59"/>
        <v>9.8000000000000007</v>
      </c>
      <c r="S166" s="49">
        <v>10</v>
      </c>
      <c r="T166" s="61"/>
      <c r="U166" s="58">
        <f t="shared" ref="U166:U183" si="73">S166-R166</f>
        <v>0.19999999999999929</v>
      </c>
      <c r="V166" s="69">
        <f t="shared" si="61"/>
        <v>0</v>
      </c>
      <c r="W166" s="69">
        <f t="shared" si="62"/>
        <v>0</v>
      </c>
      <c r="X166" s="69">
        <f t="shared" si="63"/>
        <v>0</v>
      </c>
      <c r="Y166" s="69">
        <f t="shared" si="64"/>
        <v>0</v>
      </c>
      <c r="Z166" s="69">
        <f t="shared" si="65"/>
        <v>0</v>
      </c>
      <c r="AA166" s="69">
        <f t="shared" si="66"/>
        <v>0</v>
      </c>
      <c r="AB166" s="69">
        <f t="shared" si="67"/>
        <v>0</v>
      </c>
      <c r="AC166" s="58">
        <f t="shared" si="68"/>
        <v>0</v>
      </c>
      <c r="AD166" s="83">
        <f t="shared" si="71"/>
        <v>0.19999999999999929</v>
      </c>
      <c r="AE166" s="39">
        <f>VLOOKUP(A166,summary!$A$5:$AO$5000,41,0)</f>
        <v>-79</v>
      </c>
      <c r="AF166" s="80">
        <f t="shared" si="69"/>
        <v>-553</v>
      </c>
      <c r="AG166" s="20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</row>
    <row r="167" spans="1:51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63">
        <f>G166/5</f>
        <v>1.4</v>
      </c>
      <c r="H167" s="67">
        <f>VLOOKUP(A167,summary!$A$5:$AL$5006,34,0)</f>
        <v>0</v>
      </c>
      <c r="I167" s="67">
        <f t="shared" si="70"/>
        <v>0</v>
      </c>
      <c r="J167" s="68">
        <v>0.4</v>
      </c>
      <c r="K167" s="76">
        <f t="shared" si="58"/>
        <v>0.39199999999999996</v>
      </c>
      <c r="L167" s="76">
        <f t="shared" si="57"/>
        <v>1.12E-2</v>
      </c>
      <c r="M167" s="76">
        <f t="shared" si="57"/>
        <v>4.48E-2</v>
      </c>
      <c r="N167" s="76">
        <f t="shared" si="57"/>
        <v>5.5999999999999999E-3</v>
      </c>
      <c r="O167" s="76">
        <f t="shared" si="57"/>
        <v>2.24E-2</v>
      </c>
      <c r="P167" s="76">
        <f t="shared" si="57"/>
        <v>2.7999999999999997E-2</v>
      </c>
      <c r="Q167" s="76">
        <f t="shared" si="57"/>
        <v>5.5999999999999994E-2</v>
      </c>
      <c r="R167" s="70">
        <f t="shared" si="59"/>
        <v>1.9599999999999997</v>
      </c>
      <c r="S167" s="49">
        <f>S166/5</f>
        <v>2</v>
      </c>
      <c r="T167" s="61"/>
      <c r="U167" s="58">
        <f t="shared" si="73"/>
        <v>4.0000000000000258E-2</v>
      </c>
      <c r="V167" s="69">
        <f t="shared" si="61"/>
        <v>0</v>
      </c>
      <c r="W167" s="69">
        <f t="shared" si="62"/>
        <v>0</v>
      </c>
      <c r="X167" s="69">
        <f t="shared" si="63"/>
        <v>0</v>
      </c>
      <c r="Y167" s="69">
        <f t="shared" si="64"/>
        <v>0</v>
      </c>
      <c r="Z167" s="69">
        <f t="shared" si="65"/>
        <v>0</v>
      </c>
      <c r="AA167" s="69">
        <f t="shared" si="66"/>
        <v>0</v>
      </c>
      <c r="AB167" s="69">
        <f t="shared" si="67"/>
        <v>0</v>
      </c>
      <c r="AC167" s="58">
        <f t="shared" si="68"/>
        <v>0</v>
      </c>
      <c r="AD167" s="83">
        <f t="shared" si="71"/>
        <v>4.0000000000000258E-2</v>
      </c>
      <c r="AE167" s="39">
        <f>VLOOKUP(A167,summary!$A$5:$AO$5000,41,0)</f>
        <v>-11</v>
      </c>
      <c r="AF167" s="80">
        <f t="shared" si="69"/>
        <v>-15.399999999999999</v>
      </c>
      <c r="AG167" s="20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</row>
    <row r="168" spans="1:51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63">
        <f>8.3*15</f>
        <v>124.50000000000001</v>
      </c>
      <c r="H168" s="67">
        <f>VLOOKUP(A168,summary!$A$5:$AL$5006,34,0)</f>
        <v>0</v>
      </c>
      <c r="I168" s="67">
        <f t="shared" si="70"/>
        <v>0</v>
      </c>
      <c r="J168" s="68">
        <v>0.2</v>
      </c>
      <c r="K168" s="76">
        <f t="shared" si="58"/>
        <v>17.430000000000003</v>
      </c>
      <c r="L168" s="76">
        <f t="shared" si="57"/>
        <v>0.49800000000000011</v>
      </c>
      <c r="M168" s="76">
        <f t="shared" si="57"/>
        <v>1.9920000000000004</v>
      </c>
      <c r="N168" s="76">
        <f t="shared" si="57"/>
        <v>0.24900000000000005</v>
      </c>
      <c r="O168" s="76">
        <f t="shared" ref="N168:Q231" si="74">$G168*$J168*O$3</f>
        <v>0.99600000000000022</v>
      </c>
      <c r="P168" s="76">
        <f t="shared" si="74"/>
        <v>1.2450000000000003</v>
      </c>
      <c r="Q168" s="76">
        <f t="shared" si="74"/>
        <v>2.4900000000000007</v>
      </c>
      <c r="R168" s="70">
        <f t="shared" si="59"/>
        <v>149.40000000000003</v>
      </c>
      <c r="S168" s="49">
        <v>160</v>
      </c>
      <c r="T168" s="61"/>
      <c r="U168" s="58">
        <f t="shared" si="73"/>
        <v>10.599999999999966</v>
      </c>
      <c r="V168" s="69">
        <f t="shared" si="61"/>
        <v>0</v>
      </c>
      <c r="W168" s="69">
        <f t="shared" si="62"/>
        <v>0</v>
      </c>
      <c r="X168" s="69">
        <f t="shared" si="63"/>
        <v>0</v>
      </c>
      <c r="Y168" s="69">
        <f t="shared" si="64"/>
        <v>0</v>
      </c>
      <c r="Z168" s="69">
        <f t="shared" si="65"/>
        <v>0</v>
      </c>
      <c r="AA168" s="69">
        <f t="shared" si="66"/>
        <v>0</v>
      </c>
      <c r="AB168" s="69">
        <f t="shared" si="67"/>
        <v>0</v>
      </c>
      <c r="AC168" s="58">
        <f t="shared" si="68"/>
        <v>0</v>
      </c>
      <c r="AD168" s="83">
        <f t="shared" si="71"/>
        <v>10.599999999999966</v>
      </c>
      <c r="AE168" s="39">
        <f>VLOOKUP(A168,summary!$A$5:$AO$5000,41,0)</f>
        <v>0</v>
      </c>
      <c r="AF168" s="80">
        <f t="shared" si="69"/>
        <v>0</v>
      </c>
      <c r="AG168" s="20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</row>
    <row r="169" spans="1:51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63">
        <f>G168/15</f>
        <v>8.3000000000000007</v>
      </c>
      <c r="H169" s="67">
        <f>VLOOKUP(A169,summary!$A$5:$AL$5006,34,0)</f>
        <v>0</v>
      </c>
      <c r="I169" s="67">
        <f t="shared" si="70"/>
        <v>0</v>
      </c>
      <c r="J169" s="68">
        <v>0.4</v>
      </c>
      <c r="K169" s="76">
        <f t="shared" si="58"/>
        <v>2.3239999999999998</v>
      </c>
      <c r="L169" s="76">
        <f t="shared" ref="L169:M200" si="75">$G169*$J169*L$3</f>
        <v>6.6400000000000001E-2</v>
      </c>
      <c r="M169" s="76">
        <f t="shared" si="75"/>
        <v>0.2656</v>
      </c>
      <c r="N169" s="76">
        <f t="shared" si="74"/>
        <v>3.32E-2</v>
      </c>
      <c r="O169" s="76">
        <f t="shared" si="74"/>
        <v>0.1328</v>
      </c>
      <c r="P169" s="76">
        <f t="shared" si="74"/>
        <v>0.16600000000000004</v>
      </c>
      <c r="Q169" s="76">
        <f t="shared" si="74"/>
        <v>0.33200000000000007</v>
      </c>
      <c r="R169" s="70">
        <f t="shared" si="59"/>
        <v>11.620000000000001</v>
      </c>
      <c r="S169" s="49">
        <v>12</v>
      </c>
      <c r="T169" s="61"/>
      <c r="U169" s="58">
        <f t="shared" si="73"/>
        <v>0.37999999999999901</v>
      </c>
      <c r="V169" s="69">
        <f t="shared" si="61"/>
        <v>0</v>
      </c>
      <c r="W169" s="69">
        <f t="shared" si="62"/>
        <v>0</v>
      </c>
      <c r="X169" s="69">
        <f t="shared" si="63"/>
        <v>0</v>
      </c>
      <c r="Y169" s="69">
        <f t="shared" si="64"/>
        <v>0</v>
      </c>
      <c r="Z169" s="69">
        <f t="shared" si="65"/>
        <v>0</v>
      </c>
      <c r="AA169" s="69">
        <f t="shared" si="66"/>
        <v>0</v>
      </c>
      <c r="AB169" s="69">
        <f t="shared" si="67"/>
        <v>0</v>
      </c>
      <c r="AC169" s="58">
        <f t="shared" si="68"/>
        <v>0</v>
      </c>
      <c r="AD169" s="83">
        <f t="shared" si="71"/>
        <v>0.37999999999999901</v>
      </c>
      <c r="AE169" s="39">
        <f>VLOOKUP(A169,summary!$A$5:$AO$5000,41,0)</f>
        <v>-301</v>
      </c>
      <c r="AF169" s="80">
        <f t="shared" si="69"/>
        <v>-2498.3000000000002</v>
      </c>
      <c r="AG169" s="20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</row>
    <row r="170" spans="1:51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63">
        <v>80</v>
      </c>
      <c r="H170" s="67">
        <f>VLOOKUP(A170,summary!$A$5:$AL$5006,34,0)</f>
        <v>0</v>
      </c>
      <c r="I170" s="67">
        <f t="shared" si="70"/>
        <v>0</v>
      </c>
      <c r="J170" s="68">
        <v>0.4</v>
      </c>
      <c r="K170" s="76">
        <f t="shared" si="58"/>
        <v>22.4</v>
      </c>
      <c r="L170" s="76">
        <f t="shared" si="75"/>
        <v>0.64</v>
      </c>
      <c r="M170" s="76">
        <f t="shared" si="75"/>
        <v>2.56</v>
      </c>
      <c r="N170" s="76">
        <f t="shared" si="74"/>
        <v>0.32</v>
      </c>
      <c r="O170" s="76">
        <f t="shared" si="74"/>
        <v>1.28</v>
      </c>
      <c r="P170" s="76">
        <f t="shared" si="74"/>
        <v>1.6</v>
      </c>
      <c r="Q170" s="76">
        <f t="shared" si="74"/>
        <v>3.2</v>
      </c>
      <c r="R170" s="70">
        <f t="shared" si="59"/>
        <v>112</v>
      </c>
      <c r="S170" s="49">
        <v>120</v>
      </c>
      <c r="T170" s="61"/>
      <c r="U170" s="58">
        <f t="shared" si="73"/>
        <v>8</v>
      </c>
      <c r="V170" s="69">
        <f t="shared" si="61"/>
        <v>0</v>
      </c>
      <c r="W170" s="69">
        <f t="shared" si="62"/>
        <v>0</v>
      </c>
      <c r="X170" s="69">
        <f t="shared" si="63"/>
        <v>0</v>
      </c>
      <c r="Y170" s="69">
        <f t="shared" si="64"/>
        <v>0</v>
      </c>
      <c r="Z170" s="69">
        <f t="shared" si="65"/>
        <v>0</v>
      </c>
      <c r="AA170" s="69">
        <f t="shared" si="66"/>
        <v>0</v>
      </c>
      <c r="AB170" s="69">
        <f t="shared" si="67"/>
        <v>0</v>
      </c>
      <c r="AC170" s="58">
        <f t="shared" si="68"/>
        <v>0</v>
      </c>
      <c r="AD170" s="83">
        <f t="shared" si="71"/>
        <v>8</v>
      </c>
      <c r="AE170" s="39">
        <f>VLOOKUP(A170,summary!$A$5:$AO$5000,41,0)</f>
        <v>-1</v>
      </c>
      <c r="AF170" s="80">
        <f t="shared" si="69"/>
        <v>-80</v>
      </c>
      <c r="AG170" s="20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</row>
    <row r="171" spans="1:51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63">
        <f>G170/10</f>
        <v>8</v>
      </c>
      <c r="H171" s="67">
        <f>VLOOKUP(A171,summary!$A$5:$AL$5006,34,0)</f>
        <v>0</v>
      </c>
      <c r="I171" s="67">
        <f t="shared" si="70"/>
        <v>0</v>
      </c>
      <c r="J171" s="68">
        <v>0.4</v>
      </c>
      <c r="K171" s="76">
        <f t="shared" si="58"/>
        <v>2.2399999999999998</v>
      </c>
      <c r="L171" s="76">
        <f t="shared" si="75"/>
        <v>6.4000000000000001E-2</v>
      </c>
      <c r="M171" s="76">
        <f t="shared" si="75"/>
        <v>0.25600000000000001</v>
      </c>
      <c r="N171" s="76">
        <f t="shared" si="74"/>
        <v>3.2000000000000001E-2</v>
      </c>
      <c r="O171" s="76">
        <f t="shared" si="74"/>
        <v>0.128</v>
      </c>
      <c r="P171" s="76">
        <f t="shared" si="74"/>
        <v>0.16000000000000003</v>
      </c>
      <c r="Q171" s="76">
        <f t="shared" si="74"/>
        <v>0.32000000000000006</v>
      </c>
      <c r="R171" s="70">
        <f t="shared" si="59"/>
        <v>11.2</v>
      </c>
      <c r="S171" s="49">
        <v>12</v>
      </c>
      <c r="T171" s="61"/>
      <c r="U171" s="58">
        <f t="shared" si="73"/>
        <v>0.80000000000000071</v>
      </c>
      <c r="V171" s="69">
        <f t="shared" si="61"/>
        <v>0</v>
      </c>
      <c r="W171" s="69">
        <f t="shared" si="62"/>
        <v>0</v>
      </c>
      <c r="X171" s="69">
        <f t="shared" si="63"/>
        <v>0</v>
      </c>
      <c r="Y171" s="69">
        <f t="shared" si="64"/>
        <v>0</v>
      </c>
      <c r="Z171" s="69">
        <f t="shared" si="65"/>
        <v>0</v>
      </c>
      <c r="AA171" s="69">
        <f t="shared" si="66"/>
        <v>0</v>
      </c>
      <c r="AB171" s="69">
        <f t="shared" si="67"/>
        <v>0</v>
      </c>
      <c r="AC171" s="58">
        <f t="shared" si="68"/>
        <v>0</v>
      </c>
      <c r="AD171" s="83">
        <f t="shared" si="71"/>
        <v>0.80000000000000071</v>
      </c>
      <c r="AE171" s="39">
        <f>VLOOKUP(A171,summary!$A$5:$AO$5000,41,0)</f>
        <v>-52</v>
      </c>
      <c r="AF171" s="80">
        <f t="shared" si="69"/>
        <v>-416</v>
      </c>
      <c r="AG171" s="20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</row>
    <row r="172" spans="1:51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63">
        <v>11.5</v>
      </c>
      <c r="H172" s="67">
        <f>VLOOKUP(A172,summary!$A$5:$AL$5006,34,0)</f>
        <v>0</v>
      </c>
      <c r="I172" s="67">
        <f t="shared" si="70"/>
        <v>0</v>
      </c>
      <c r="J172" s="68">
        <v>0.3</v>
      </c>
      <c r="K172" s="76">
        <f t="shared" si="58"/>
        <v>2.4149999999999996</v>
      </c>
      <c r="L172" s="76">
        <f t="shared" si="75"/>
        <v>6.8999999999999992E-2</v>
      </c>
      <c r="M172" s="76">
        <f t="shared" si="75"/>
        <v>0.27599999999999997</v>
      </c>
      <c r="N172" s="76">
        <f t="shared" si="74"/>
        <v>3.4499999999999996E-2</v>
      </c>
      <c r="O172" s="76">
        <f t="shared" si="74"/>
        <v>0.13799999999999998</v>
      </c>
      <c r="P172" s="76">
        <f t="shared" si="74"/>
        <v>0.17249999999999999</v>
      </c>
      <c r="Q172" s="76">
        <f t="shared" si="74"/>
        <v>0.34499999999999997</v>
      </c>
      <c r="R172" s="70">
        <f t="shared" si="59"/>
        <v>14.95</v>
      </c>
      <c r="S172" s="49">
        <v>16</v>
      </c>
      <c r="T172" s="61"/>
      <c r="U172" s="58">
        <f t="shared" si="73"/>
        <v>1.0500000000000007</v>
      </c>
      <c r="V172" s="69">
        <f t="shared" si="61"/>
        <v>0</v>
      </c>
      <c r="W172" s="69">
        <f t="shared" si="62"/>
        <v>0</v>
      </c>
      <c r="X172" s="69">
        <f t="shared" si="63"/>
        <v>0</v>
      </c>
      <c r="Y172" s="69">
        <f t="shared" si="64"/>
        <v>0</v>
      </c>
      <c r="Z172" s="69">
        <f t="shared" si="65"/>
        <v>0</v>
      </c>
      <c r="AA172" s="69">
        <f t="shared" si="66"/>
        <v>0</v>
      </c>
      <c r="AB172" s="69">
        <f t="shared" si="67"/>
        <v>0</v>
      </c>
      <c r="AC172" s="58">
        <f t="shared" si="68"/>
        <v>0</v>
      </c>
      <c r="AD172" s="83">
        <f t="shared" si="71"/>
        <v>1.0500000000000007</v>
      </c>
      <c r="AE172" s="39">
        <f>VLOOKUP(A172,summary!$A$5:$AO$5000,41,0)</f>
        <v>-21</v>
      </c>
      <c r="AF172" s="80">
        <f t="shared" si="69"/>
        <v>-241.5</v>
      </c>
      <c r="AG172" s="20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</row>
    <row r="173" spans="1:51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63">
        <v>0</v>
      </c>
      <c r="H173" s="67">
        <f>VLOOKUP(A173,summary!$A$5:$AL$5006,34,0)</f>
        <v>0</v>
      </c>
      <c r="I173" s="67">
        <f t="shared" si="70"/>
        <v>0</v>
      </c>
      <c r="J173" s="68">
        <v>0.5</v>
      </c>
      <c r="K173" s="76">
        <f t="shared" si="58"/>
        <v>0</v>
      </c>
      <c r="L173" s="76">
        <f t="shared" si="75"/>
        <v>0</v>
      </c>
      <c r="M173" s="76">
        <f t="shared" si="75"/>
        <v>0</v>
      </c>
      <c r="N173" s="76">
        <f t="shared" si="74"/>
        <v>0</v>
      </c>
      <c r="O173" s="76">
        <f t="shared" si="74"/>
        <v>0</v>
      </c>
      <c r="P173" s="76">
        <f t="shared" si="74"/>
        <v>0</v>
      </c>
      <c r="Q173" s="76">
        <f t="shared" si="74"/>
        <v>0</v>
      </c>
      <c r="R173" s="70">
        <f t="shared" si="59"/>
        <v>0</v>
      </c>
      <c r="S173" s="49">
        <v>0</v>
      </c>
      <c r="T173" s="61"/>
      <c r="U173" s="58">
        <f t="shared" si="73"/>
        <v>0</v>
      </c>
      <c r="V173" s="69">
        <f t="shared" si="61"/>
        <v>0</v>
      </c>
      <c r="W173" s="69">
        <f t="shared" si="62"/>
        <v>0</v>
      </c>
      <c r="X173" s="69">
        <f t="shared" si="63"/>
        <v>0</v>
      </c>
      <c r="Y173" s="69">
        <f t="shared" si="64"/>
        <v>0</v>
      </c>
      <c r="Z173" s="69">
        <f t="shared" si="65"/>
        <v>0</v>
      </c>
      <c r="AA173" s="69">
        <f t="shared" si="66"/>
        <v>0</v>
      </c>
      <c r="AB173" s="69">
        <f t="shared" si="67"/>
        <v>0</v>
      </c>
      <c r="AC173" s="58">
        <f t="shared" si="68"/>
        <v>0</v>
      </c>
      <c r="AD173" s="83">
        <f t="shared" si="71"/>
        <v>0</v>
      </c>
      <c r="AE173" s="39">
        <f>VLOOKUP(A173,summary!$A$5:$AO$5000,41,0)</f>
        <v>0</v>
      </c>
      <c r="AF173" s="80">
        <f t="shared" si="69"/>
        <v>0</v>
      </c>
      <c r="AG173" s="20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</row>
    <row r="174" spans="1:51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63">
        <v>11</v>
      </c>
      <c r="H174" s="67">
        <f>VLOOKUP(A174,summary!$A$5:$AL$5006,34,0)</f>
        <v>0</v>
      </c>
      <c r="I174" s="67">
        <f t="shared" si="70"/>
        <v>0</v>
      </c>
      <c r="J174" s="68">
        <v>0.3</v>
      </c>
      <c r="K174" s="76">
        <f t="shared" si="58"/>
        <v>2.3099999999999996</v>
      </c>
      <c r="L174" s="76">
        <f t="shared" si="75"/>
        <v>6.6000000000000003E-2</v>
      </c>
      <c r="M174" s="76">
        <f t="shared" si="75"/>
        <v>0.26400000000000001</v>
      </c>
      <c r="N174" s="76">
        <f t="shared" si="74"/>
        <v>3.3000000000000002E-2</v>
      </c>
      <c r="O174" s="76">
        <f t="shared" si="74"/>
        <v>0.13200000000000001</v>
      </c>
      <c r="P174" s="76">
        <f t="shared" si="74"/>
        <v>0.16500000000000001</v>
      </c>
      <c r="Q174" s="76">
        <f t="shared" si="74"/>
        <v>0.33</v>
      </c>
      <c r="R174" s="70">
        <f t="shared" si="59"/>
        <v>14.3</v>
      </c>
      <c r="S174" s="49">
        <v>16</v>
      </c>
      <c r="T174" s="61"/>
      <c r="U174" s="58">
        <f t="shared" si="73"/>
        <v>1.6999999999999993</v>
      </c>
      <c r="V174" s="69">
        <f t="shared" si="61"/>
        <v>0</v>
      </c>
      <c r="W174" s="69">
        <f t="shared" si="62"/>
        <v>0</v>
      </c>
      <c r="X174" s="69">
        <f t="shared" si="63"/>
        <v>0</v>
      </c>
      <c r="Y174" s="69">
        <f t="shared" si="64"/>
        <v>0</v>
      </c>
      <c r="Z174" s="69">
        <f t="shared" si="65"/>
        <v>0</v>
      </c>
      <c r="AA174" s="69">
        <f t="shared" si="66"/>
        <v>0</v>
      </c>
      <c r="AB174" s="69">
        <f t="shared" si="67"/>
        <v>0</v>
      </c>
      <c r="AC174" s="58">
        <f t="shared" si="68"/>
        <v>0</v>
      </c>
      <c r="AD174" s="83">
        <f t="shared" si="71"/>
        <v>1.6999999999999993</v>
      </c>
      <c r="AE174" s="39">
        <f>VLOOKUP(A174,summary!$A$5:$AO$5000,41,0)</f>
        <v>-40</v>
      </c>
      <c r="AF174" s="80">
        <f t="shared" si="69"/>
        <v>-440</v>
      </c>
      <c r="AG174" s="20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</row>
    <row r="175" spans="1:51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63">
        <v>18.5</v>
      </c>
      <c r="H175" s="67">
        <f>VLOOKUP(A175,summary!$A$5:$AL$5006,34,0)</f>
        <v>0</v>
      </c>
      <c r="I175" s="67">
        <f t="shared" si="70"/>
        <v>0</v>
      </c>
      <c r="J175" s="68">
        <v>0.2</v>
      </c>
      <c r="K175" s="76">
        <f t="shared" si="58"/>
        <v>2.59</v>
      </c>
      <c r="L175" s="76">
        <f t="shared" si="75"/>
        <v>7.400000000000001E-2</v>
      </c>
      <c r="M175" s="76">
        <f t="shared" si="75"/>
        <v>0.29600000000000004</v>
      </c>
      <c r="N175" s="76">
        <f t="shared" si="74"/>
        <v>3.7000000000000005E-2</v>
      </c>
      <c r="O175" s="76">
        <f t="shared" si="74"/>
        <v>0.14800000000000002</v>
      </c>
      <c r="P175" s="76">
        <f t="shared" si="74"/>
        <v>0.18500000000000003</v>
      </c>
      <c r="Q175" s="76">
        <f t="shared" si="74"/>
        <v>0.37000000000000005</v>
      </c>
      <c r="R175" s="70">
        <f t="shared" si="59"/>
        <v>22.2</v>
      </c>
      <c r="S175" s="49">
        <v>23</v>
      </c>
      <c r="T175" s="61"/>
      <c r="U175" s="58">
        <f t="shared" si="73"/>
        <v>0.80000000000000071</v>
      </c>
      <c r="V175" s="69">
        <f t="shared" si="61"/>
        <v>0</v>
      </c>
      <c r="W175" s="69">
        <f t="shared" si="62"/>
        <v>0</v>
      </c>
      <c r="X175" s="69">
        <f t="shared" si="63"/>
        <v>0</v>
      </c>
      <c r="Y175" s="69">
        <f t="shared" si="64"/>
        <v>0</v>
      </c>
      <c r="Z175" s="69">
        <f t="shared" si="65"/>
        <v>0</v>
      </c>
      <c r="AA175" s="69">
        <f t="shared" si="66"/>
        <v>0</v>
      </c>
      <c r="AB175" s="69">
        <f t="shared" si="67"/>
        <v>0</v>
      </c>
      <c r="AC175" s="58">
        <f t="shared" si="68"/>
        <v>0</v>
      </c>
      <c r="AD175" s="83">
        <f t="shared" si="71"/>
        <v>0.80000000000000071</v>
      </c>
      <c r="AE175" s="39">
        <f>VLOOKUP(A175,summary!$A$5:$AO$5000,41,0)</f>
        <v>-82</v>
      </c>
      <c r="AF175" s="80">
        <f t="shared" si="69"/>
        <v>-1517</v>
      </c>
      <c r="AG175" s="20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</row>
    <row r="176" spans="1:51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63">
        <f>G175/1000*100</f>
        <v>1.8499999999999999</v>
      </c>
      <c r="H176" s="67">
        <f>VLOOKUP(A176,summary!$A$5:$AL$5006,34,0)</f>
        <v>0</v>
      </c>
      <c r="I176" s="67">
        <f t="shared" si="70"/>
        <v>0</v>
      </c>
      <c r="J176" s="68">
        <v>0.2</v>
      </c>
      <c r="K176" s="76">
        <f t="shared" si="58"/>
        <v>0.25900000000000001</v>
      </c>
      <c r="L176" s="76">
        <f t="shared" si="75"/>
        <v>7.4000000000000003E-3</v>
      </c>
      <c r="M176" s="76">
        <f t="shared" si="75"/>
        <v>2.9600000000000001E-2</v>
      </c>
      <c r="N176" s="76">
        <f t="shared" si="74"/>
        <v>3.7000000000000002E-3</v>
      </c>
      <c r="O176" s="76">
        <f t="shared" si="74"/>
        <v>1.4800000000000001E-2</v>
      </c>
      <c r="P176" s="76">
        <f t="shared" si="74"/>
        <v>1.8499999999999999E-2</v>
      </c>
      <c r="Q176" s="76">
        <f t="shared" si="74"/>
        <v>3.6999999999999998E-2</v>
      </c>
      <c r="R176" s="70">
        <f t="shared" si="59"/>
        <v>2.2199999999999998</v>
      </c>
      <c r="S176" s="49">
        <f>S175/1000*100</f>
        <v>2.2999999999999998</v>
      </c>
      <c r="T176" s="61"/>
      <c r="U176" s="58">
        <f t="shared" si="73"/>
        <v>8.0000000000000071E-2</v>
      </c>
      <c r="V176" s="69">
        <f t="shared" si="61"/>
        <v>0</v>
      </c>
      <c r="W176" s="69">
        <f t="shared" si="62"/>
        <v>0</v>
      </c>
      <c r="X176" s="69">
        <f t="shared" si="63"/>
        <v>0</v>
      </c>
      <c r="Y176" s="69">
        <f t="shared" si="64"/>
        <v>0</v>
      </c>
      <c r="Z176" s="69">
        <f t="shared" si="65"/>
        <v>0</v>
      </c>
      <c r="AA176" s="69">
        <f t="shared" si="66"/>
        <v>0</v>
      </c>
      <c r="AB176" s="69">
        <f t="shared" si="67"/>
        <v>0</v>
      </c>
      <c r="AC176" s="58">
        <f t="shared" si="68"/>
        <v>0</v>
      </c>
      <c r="AD176" s="83">
        <f t="shared" si="71"/>
        <v>8.0000000000000071E-2</v>
      </c>
      <c r="AE176" s="39">
        <f>VLOOKUP(A176,summary!$A$5:$AO$5000,41,0)</f>
        <v>0</v>
      </c>
      <c r="AF176" s="80">
        <f t="shared" si="69"/>
        <v>0</v>
      </c>
      <c r="AG176" s="20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</row>
    <row r="177" spans="1:51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63">
        <v>2.8</v>
      </c>
      <c r="H177" s="67">
        <f>VLOOKUP(A177,summary!$A$5:$AL$5006,34,0)</f>
        <v>0</v>
      </c>
      <c r="I177" s="67">
        <f t="shared" si="70"/>
        <v>0</v>
      </c>
      <c r="J177" s="68">
        <v>0.3</v>
      </c>
      <c r="K177" s="76">
        <f t="shared" si="58"/>
        <v>0.58799999999999997</v>
      </c>
      <c r="L177" s="76">
        <f t="shared" si="75"/>
        <v>1.6799999999999999E-2</v>
      </c>
      <c r="M177" s="76">
        <f t="shared" si="75"/>
        <v>6.7199999999999996E-2</v>
      </c>
      <c r="N177" s="76">
        <f t="shared" si="74"/>
        <v>8.3999999999999995E-3</v>
      </c>
      <c r="O177" s="76">
        <f t="shared" si="74"/>
        <v>3.3599999999999998E-2</v>
      </c>
      <c r="P177" s="76">
        <f t="shared" si="74"/>
        <v>4.2000000000000003E-2</v>
      </c>
      <c r="Q177" s="76">
        <f t="shared" si="74"/>
        <v>8.4000000000000005E-2</v>
      </c>
      <c r="R177" s="70">
        <f t="shared" si="59"/>
        <v>3.6399999999999997</v>
      </c>
      <c r="S177" s="49">
        <v>4</v>
      </c>
      <c r="T177" s="61"/>
      <c r="U177" s="58">
        <f t="shared" si="73"/>
        <v>0.36000000000000032</v>
      </c>
      <c r="V177" s="69">
        <f t="shared" si="61"/>
        <v>0</v>
      </c>
      <c r="W177" s="69">
        <f t="shared" si="62"/>
        <v>0</v>
      </c>
      <c r="X177" s="69">
        <f t="shared" si="63"/>
        <v>0</v>
      </c>
      <c r="Y177" s="69">
        <f t="shared" si="64"/>
        <v>0</v>
      </c>
      <c r="Z177" s="69">
        <f t="shared" si="65"/>
        <v>0</v>
      </c>
      <c r="AA177" s="69">
        <f t="shared" si="66"/>
        <v>0</v>
      </c>
      <c r="AB177" s="69">
        <f t="shared" si="67"/>
        <v>0</v>
      </c>
      <c r="AC177" s="58">
        <f t="shared" si="68"/>
        <v>0</v>
      </c>
      <c r="AD177" s="83">
        <f t="shared" si="71"/>
        <v>0.36000000000000032</v>
      </c>
      <c r="AE177" s="39">
        <f>VLOOKUP(A177,summary!$A$5:$AO$5000,41,0)</f>
        <v>-23</v>
      </c>
      <c r="AF177" s="80">
        <f t="shared" si="69"/>
        <v>-64.399999999999991</v>
      </c>
      <c r="AG177" s="20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</row>
    <row r="178" spans="1:51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63">
        <f>G177/1000*100</f>
        <v>0.27999999999999997</v>
      </c>
      <c r="H178" s="67">
        <f>VLOOKUP(A178,summary!$A$5:$AL$5006,34,0)</f>
        <v>0</v>
      </c>
      <c r="I178" s="67">
        <f t="shared" si="70"/>
        <v>0</v>
      </c>
      <c r="J178" s="68">
        <v>0.3</v>
      </c>
      <c r="K178" s="76">
        <f t="shared" si="58"/>
        <v>5.8799999999999991E-2</v>
      </c>
      <c r="L178" s="76">
        <f t="shared" si="75"/>
        <v>1.6799999999999999E-3</v>
      </c>
      <c r="M178" s="76">
        <f t="shared" si="75"/>
        <v>6.7199999999999994E-3</v>
      </c>
      <c r="N178" s="76">
        <f t="shared" si="74"/>
        <v>8.3999999999999993E-4</v>
      </c>
      <c r="O178" s="76">
        <f t="shared" si="74"/>
        <v>3.3599999999999997E-3</v>
      </c>
      <c r="P178" s="76">
        <f t="shared" si="74"/>
        <v>4.1999999999999997E-3</v>
      </c>
      <c r="Q178" s="76">
        <f t="shared" si="74"/>
        <v>8.3999999999999995E-3</v>
      </c>
      <c r="R178" s="70">
        <f t="shared" si="59"/>
        <v>0.36399999999999999</v>
      </c>
      <c r="S178" s="49">
        <f>S177/1000*100</f>
        <v>0.4</v>
      </c>
      <c r="T178" s="61"/>
      <c r="U178" s="58">
        <f t="shared" si="73"/>
        <v>3.6000000000000032E-2</v>
      </c>
      <c r="V178" s="69">
        <f t="shared" si="61"/>
        <v>0</v>
      </c>
      <c r="W178" s="69">
        <f t="shared" si="62"/>
        <v>0</v>
      </c>
      <c r="X178" s="69">
        <f t="shared" si="63"/>
        <v>0</v>
      </c>
      <c r="Y178" s="69">
        <f t="shared" si="64"/>
        <v>0</v>
      </c>
      <c r="Z178" s="69">
        <f t="shared" si="65"/>
        <v>0</v>
      </c>
      <c r="AA178" s="69">
        <f t="shared" si="66"/>
        <v>0</v>
      </c>
      <c r="AB178" s="69">
        <f t="shared" si="67"/>
        <v>0</v>
      </c>
      <c r="AC178" s="58">
        <f t="shared" si="68"/>
        <v>0</v>
      </c>
      <c r="AD178" s="83">
        <f t="shared" si="71"/>
        <v>3.6000000000000032E-2</v>
      </c>
      <c r="AE178" s="39">
        <f>VLOOKUP(A178,summary!$A$5:$AO$5000,41,0)</f>
        <v>-1</v>
      </c>
      <c r="AF178" s="80">
        <f t="shared" si="69"/>
        <v>-0.27999999999999997</v>
      </c>
      <c r="AG178" s="20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</row>
    <row r="179" spans="1:51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63">
        <f>6.2/1000*800</f>
        <v>4.96</v>
      </c>
      <c r="H179" s="67">
        <f>VLOOKUP(A179,summary!$A$5:$AL$5006,34,0)</f>
        <v>0</v>
      </c>
      <c r="I179" s="67">
        <f t="shared" si="70"/>
        <v>0</v>
      </c>
      <c r="J179" s="68">
        <v>0.3</v>
      </c>
      <c r="K179" s="76">
        <f t="shared" si="58"/>
        <v>1.0415999999999999</v>
      </c>
      <c r="L179" s="76">
        <f t="shared" si="75"/>
        <v>2.9760000000000002E-2</v>
      </c>
      <c r="M179" s="76">
        <f t="shared" si="75"/>
        <v>0.11904000000000001</v>
      </c>
      <c r="N179" s="76">
        <f t="shared" si="74"/>
        <v>1.4880000000000001E-2</v>
      </c>
      <c r="O179" s="76">
        <f t="shared" si="74"/>
        <v>5.9520000000000003E-2</v>
      </c>
      <c r="P179" s="76">
        <f t="shared" si="74"/>
        <v>7.4400000000000008E-2</v>
      </c>
      <c r="Q179" s="76">
        <f t="shared" si="74"/>
        <v>0.14880000000000002</v>
      </c>
      <c r="R179" s="70">
        <f t="shared" si="59"/>
        <v>6.4480000000000004</v>
      </c>
      <c r="S179" s="49">
        <v>6.5</v>
      </c>
      <c r="T179" s="61"/>
      <c r="U179" s="58">
        <f t="shared" si="73"/>
        <v>5.1999999999999602E-2</v>
      </c>
      <c r="V179" s="69">
        <f t="shared" si="61"/>
        <v>0</v>
      </c>
      <c r="W179" s="69">
        <f t="shared" si="62"/>
        <v>0</v>
      </c>
      <c r="X179" s="69">
        <f t="shared" si="63"/>
        <v>0</v>
      </c>
      <c r="Y179" s="69">
        <f t="shared" si="64"/>
        <v>0</v>
      </c>
      <c r="Z179" s="69">
        <f t="shared" si="65"/>
        <v>0</v>
      </c>
      <c r="AA179" s="69">
        <f t="shared" si="66"/>
        <v>0</v>
      </c>
      <c r="AB179" s="69">
        <f t="shared" si="67"/>
        <v>0</v>
      </c>
      <c r="AC179" s="58">
        <f t="shared" si="68"/>
        <v>0</v>
      </c>
      <c r="AD179" s="83">
        <f t="shared" si="71"/>
        <v>5.1999999999999602E-2</v>
      </c>
      <c r="AE179" s="39">
        <f>VLOOKUP(A179,summary!$A$5:$AO$5000,41,0)</f>
        <v>-3</v>
      </c>
      <c r="AF179" s="80">
        <f t="shared" si="69"/>
        <v>-14.879999999999999</v>
      </c>
      <c r="AG179" s="20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</row>
    <row r="180" spans="1:51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63">
        <f>2.2*5</f>
        <v>11</v>
      </c>
      <c r="H180" s="67">
        <f>VLOOKUP(A180,summary!$A$5:$AL$5006,34,0)</f>
        <v>0</v>
      </c>
      <c r="I180" s="67">
        <f t="shared" si="70"/>
        <v>0</v>
      </c>
      <c r="J180" s="68">
        <v>0.3</v>
      </c>
      <c r="K180" s="76">
        <f t="shared" si="58"/>
        <v>2.3099999999999996</v>
      </c>
      <c r="L180" s="76">
        <f t="shared" si="75"/>
        <v>6.6000000000000003E-2</v>
      </c>
      <c r="M180" s="76">
        <f t="shared" si="75"/>
        <v>0.26400000000000001</v>
      </c>
      <c r="N180" s="76">
        <f t="shared" si="74"/>
        <v>3.3000000000000002E-2</v>
      </c>
      <c r="O180" s="76">
        <f t="shared" si="74"/>
        <v>0.13200000000000001</v>
      </c>
      <c r="P180" s="76">
        <f t="shared" si="74"/>
        <v>0.16500000000000001</v>
      </c>
      <c r="Q180" s="76">
        <f t="shared" si="74"/>
        <v>0.33</v>
      </c>
      <c r="R180" s="70">
        <f t="shared" si="59"/>
        <v>14.3</v>
      </c>
      <c r="S180" s="49">
        <v>15</v>
      </c>
      <c r="T180" s="61"/>
      <c r="U180" s="58">
        <f t="shared" si="73"/>
        <v>0.69999999999999929</v>
      </c>
      <c r="V180" s="69">
        <f t="shared" si="61"/>
        <v>0</v>
      </c>
      <c r="W180" s="69">
        <f t="shared" si="62"/>
        <v>0</v>
      </c>
      <c r="X180" s="69">
        <f t="shared" si="63"/>
        <v>0</v>
      </c>
      <c r="Y180" s="69">
        <f t="shared" si="64"/>
        <v>0</v>
      </c>
      <c r="Z180" s="69">
        <f t="shared" si="65"/>
        <v>0</v>
      </c>
      <c r="AA180" s="69">
        <f t="shared" si="66"/>
        <v>0</v>
      </c>
      <c r="AB180" s="69">
        <f t="shared" si="67"/>
        <v>0</v>
      </c>
      <c r="AC180" s="58">
        <f t="shared" si="68"/>
        <v>0</v>
      </c>
      <c r="AD180" s="83">
        <f t="shared" si="71"/>
        <v>0.69999999999999929</v>
      </c>
      <c r="AE180" s="39">
        <f>VLOOKUP(A180,summary!$A$5:$AO$5000,41,0)</f>
        <v>-37</v>
      </c>
      <c r="AF180" s="80">
        <f t="shared" si="69"/>
        <v>-407</v>
      </c>
      <c r="AG180" s="20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</row>
    <row r="181" spans="1:51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63">
        <f>2.2*2</f>
        <v>4.4000000000000004</v>
      </c>
      <c r="H181" s="67">
        <f>VLOOKUP(A181,summary!$A$5:$AL$5006,34,0)</f>
        <v>0</v>
      </c>
      <c r="I181" s="67">
        <f t="shared" si="70"/>
        <v>0</v>
      </c>
      <c r="J181" s="68">
        <v>0.3</v>
      </c>
      <c r="K181" s="76">
        <f t="shared" si="58"/>
        <v>0.92399999999999993</v>
      </c>
      <c r="L181" s="76">
        <f t="shared" si="75"/>
        <v>2.6400000000000003E-2</v>
      </c>
      <c r="M181" s="76">
        <f t="shared" si="75"/>
        <v>0.10560000000000001</v>
      </c>
      <c r="N181" s="76">
        <f t="shared" si="74"/>
        <v>1.3200000000000002E-2</v>
      </c>
      <c r="O181" s="76">
        <f t="shared" si="74"/>
        <v>5.2800000000000007E-2</v>
      </c>
      <c r="P181" s="76">
        <f t="shared" si="74"/>
        <v>6.6000000000000003E-2</v>
      </c>
      <c r="Q181" s="76">
        <f t="shared" si="74"/>
        <v>0.13200000000000001</v>
      </c>
      <c r="R181" s="70">
        <f t="shared" si="59"/>
        <v>5.7200000000000006</v>
      </c>
      <c r="S181" s="49">
        <f>S180/5*2</f>
        <v>6</v>
      </c>
      <c r="T181" s="61"/>
      <c r="U181" s="58">
        <f t="shared" si="73"/>
        <v>0.27999999999999936</v>
      </c>
      <c r="V181" s="69">
        <f t="shared" si="61"/>
        <v>0</v>
      </c>
      <c r="W181" s="69">
        <f t="shared" si="62"/>
        <v>0</v>
      </c>
      <c r="X181" s="69">
        <f t="shared" si="63"/>
        <v>0</v>
      </c>
      <c r="Y181" s="69">
        <f t="shared" si="64"/>
        <v>0</v>
      </c>
      <c r="Z181" s="69">
        <f t="shared" si="65"/>
        <v>0</v>
      </c>
      <c r="AA181" s="69">
        <f t="shared" si="66"/>
        <v>0</v>
      </c>
      <c r="AB181" s="69">
        <f t="shared" si="67"/>
        <v>0</v>
      </c>
      <c r="AC181" s="58">
        <f t="shared" si="68"/>
        <v>0</v>
      </c>
      <c r="AD181" s="83">
        <f t="shared" si="71"/>
        <v>0.27999999999999936</v>
      </c>
      <c r="AE181" s="39">
        <f>VLOOKUP(A181,summary!$A$5:$AO$5000,41,0)</f>
        <v>-7</v>
      </c>
      <c r="AF181" s="80">
        <f t="shared" si="69"/>
        <v>-30.800000000000004</v>
      </c>
      <c r="AG181" s="20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</row>
    <row r="182" spans="1:51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63">
        <v>15</v>
      </c>
      <c r="H182" s="67">
        <f>VLOOKUP(A182,summary!$A$5:$AL$5006,34,0)</f>
        <v>0</v>
      </c>
      <c r="I182" s="67">
        <f t="shared" si="70"/>
        <v>0</v>
      </c>
      <c r="J182" s="68">
        <v>0.3</v>
      </c>
      <c r="K182" s="76">
        <f t="shared" si="58"/>
        <v>3.15</v>
      </c>
      <c r="L182" s="76">
        <f t="shared" si="75"/>
        <v>0.09</v>
      </c>
      <c r="M182" s="76">
        <f t="shared" si="75"/>
        <v>0.36</v>
      </c>
      <c r="N182" s="76">
        <f t="shared" si="74"/>
        <v>4.4999999999999998E-2</v>
      </c>
      <c r="O182" s="76">
        <f t="shared" si="74"/>
        <v>0.18</v>
      </c>
      <c r="P182" s="76">
        <f t="shared" si="74"/>
        <v>0.22500000000000001</v>
      </c>
      <c r="Q182" s="76">
        <f t="shared" si="74"/>
        <v>0.45</v>
      </c>
      <c r="R182" s="70">
        <f t="shared" si="59"/>
        <v>19.5</v>
      </c>
      <c r="S182" s="49">
        <v>20</v>
      </c>
      <c r="T182" s="61"/>
      <c r="U182" s="58">
        <f t="shared" si="73"/>
        <v>0.5</v>
      </c>
      <c r="V182" s="69">
        <f t="shared" si="61"/>
        <v>0</v>
      </c>
      <c r="W182" s="69">
        <f t="shared" si="62"/>
        <v>0</v>
      </c>
      <c r="X182" s="69">
        <f t="shared" si="63"/>
        <v>0</v>
      </c>
      <c r="Y182" s="69">
        <f t="shared" si="64"/>
        <v>0</v>
      </c>
      <c r="Z182" s="69">
        <f t="shared" si="65"/>
        <v>0</v>
      </c>
      <c r="AA182" s="69">
        <f t="shared" si="66"/>
        <v>0</v>
      </c>
      <c r="AB182" s="69">
        <f t="shared" si="67"/>
        <v>0</v>
      </c>
      <c r="AC182" s="58">
        <f t="shared" si="68"/>
        <v>0</v>
      </c>
      <c r="AD182" s="83">
        <f t="shared" si="71"/>
        <v>0.5</v>
      </c>
      <c r="AE182" s="39">
        <f>VLOOKUP(A182,summary!$A$5:$AO$5000,41,0)</f>
        <v>0</v>
      </c>
      <c r="AF182" s="80">
        <f t="shared" si="69"/>
        <v>0</v>
      </c>
      <c r="AG182" s="20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</row>
    <row r="183" spans="1:51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63">
        <v>18</v>
      </c>
      <c r="H183" s="67">
        <f>VLOOKUP(A183,summary!$A$5:$AL$5006,34,0)</f>
        <v>0</v>
      </c>
      <c r="I183" s="67">
        <f t="shared" si="70"/>
        <v>0</v>
      </c>
      <c r="J183" s="68">
        <v>0.3</v>
      </c>
      <c r="K183" s="76">
        <f t="shared" si="58"/>
        <v>3.7799999999999994</v>
      </c>
      <c r="L183" s="76">
        <f t="shared" si="75"/>
        <v>0.10799999999999998</v>
      </c>
      <c r="M183" s="76">
        <f t="shared" si="75"/>
        <v>0.43199999999999994</v>
      </c>
      <c r="N183" s="76">
        <f t="shared" si="74"/>
        <v>5.3999999999999992E-2</v>
      </c>
      <c r="O183" s="76">
        <f t="shared" si="74"/>
        <v>0.21599999999999997</v>
      </c>
      <c r="P183" s="76">
        <f t="shared" si="74"/>
        <v>0.26999999999999996</v>
      </c>
      <c r="Q183" s="76">
        <f t="shared" si="74"/>
        <v>0.53999999999999992</v>
      </c>
      <c r="R183" s="70">
        <f t="shared" si="59"/>
        <v>23.4</v>
      </c>
      <c r="S183" s="49">
        <v>25</v>
      </c>
      <c r="T183" s="61"/>
      <c r="U183" s="58">
        <f t="shared" si="73"/>
        <v>1.6000000000000014</v>
      </c>
      <c r="V183" s="69">
        <f t="shared" si="61"/>
        <v>0</v>
      </c>
      <c r="W183" s="69">
        <f t="shared" si="62"/>
        <v>0</v>
      </c>
      <c r="X183" s="69">
        <f t="shared" si="63"/>
        <v>0</v>
      </c>
      <c r="Y183" s="69">
        <f t="shared" si="64"/>
        <v>0</v>
      </c>
      <c r="Z183" s="69">
        <f t="shared" si="65"/>
        <v>0</v>
      </c>
      <c r="AA183" s="69">
        <f t="shared" si="66"/>
        <v>0</v>
      </c>
      <c r="AB183" s="69">
        <f t="shared" si="67"/>
        <v>0</v>
      </c>
      <c r="AC183" s="58">
        <f t="shared" si="68"/>
        <v>0</v>
      </c>
      <c r="AD183" s="83">
        <f t="shared" si="71"/>
        <v>1.6000000000000014</v>
      </c>
      <c r="AE183" s="39">
        <f>VLOOKUP(A183,summary!$A$5:$AO$5000,41,0)</f>
        <v>-11</v>
      </c>
      <c r="AF183" s="80">
        <f t="shared" si="69"/>
        <v>-198</v>
      </c>
      <c r="AG183" s="20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</row>
    <row r="184" spans="1:51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63">
        <v>112</v>
      </c>
      <c r="H184" s="67">
        <f>VLOOKUP(A184,summary!$A$5:$AL$5006,34,0)</f>
        <v>0</v>
      </c>
      <c r="I184" s="67">
        <f t="shared" si="70"/>
        <v>0</v>
      </c>
      <c r="J184" s="68">
        <v>0.1</v>
      </c>
      <c r="K184" s="76">
        <f t="shared" si="58"/>
        <v>7.84</v>
      </c>
      <c r="L184" s="76">
        <f t="shared" si="75"/>
        <v>0.22400000000000003</v>
      </c>
      <c r="M184" s="76">
        <f t="shared" si="75"/>
        <v>0.89600000000000013</v>
      </c>
      <c r="N184" s="76">
        <f t="shared" si="74"/>
        <v>0.11200000000000002</v>
      </c>
      <c r="O184" s="76">
        <f t="shared" si="74"/>
        <v>0.44800000000000006</v>
      </c>
      <c r="P184" s="76">
        <f t="shared" si="74"/>
        <v>0.56000000000000005</v>
      </c>
      <c r="Q184" s="76">
        <f t="shared" si="74"/>
        <v>1.1200000000000001</v>
      </c>
      <c r="R184" s="70">
        <f t="shared" si="59"/>
        <v>123.2</v>
      </c>
      <c r="S184" s="49">
        <v>0</v>
      </c>
      <c r="T184" s="61"/>
      <c r="U184" s="58">
        <v>0</v>
      </c>
      <c r="V184" s="69">
        <f t="shared" si="61"/>
        <v>0</v>
      </c>
      <c r="W184" s="69">
        <f t="shared" si="62"/>
        <v>0</v>
      </c>
      <c r="X184" s="69">
        <f t="shared" si="63"/>
        <v>0</v>
      </c>
      <c r="Y184" s="69">
        <f t="shared" si="64"/>
        <v>0</v>
      </c>
      <c r="Z184" s="69">
        <f t="shared" si="65"/>
        <v>0</v>
      </c>
      <c r="AA184" s="69">
        <f t="shared" si="66"/>
        <v>0</v>
      </c>
      <c r="AB184" s="69">
        <f t="shared" si="67"/>
        <v>0</v>
      </c>
      <c r="AC184" s="58">
        <f t="shared" si="68"/>
        <v>0</v>
      </c>
      <c r="AD184" s="83">
        <f t="shared" si="71"/>
        <v>0</v>
      </c>
      <c r="AE184" s="39">
        <f>VLOOKUP(A184,summary!$A$5:$AO$5000,41,0)</f>
        <v>0</v>
      </c>
      <c r="AF184" s="80">
        <f t="shared" si="69"/>
        <v>0</v>
      </c>
      <c r="AG184" s="20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</row>
    <row r="185" spans="1:51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63">
        <f>G184/60</f>
        <v>1.8666666666666667</v>
      </c>
      <c r="H185" s="67">
        <f>VLOOKUP(A185,summary!$A$5:$AL$5006,34,0)</f>
        <v>0</v>
      </c>
      <c r="I185" s="67">
        <f t="shared" si="70"/>
        <v>0</v>
      </c>
      <c r="J185" s="68">
        <v>0.15</v>
      </c>
      <c r="K185" s="76">
        <f t="shared" si="58"/>
        <v>0.19599999999999998</v>
      </c>
      <c r="L185" s="76">
        <f t="shared" si="75"/>
        <v>5.5999999999999999E-3</v>
      </c>
      <c r="M185" s="76">
        <f t="shared" si="75"/>
        <v>2.24E-2</v>
      </c>
      <c r="N185" s="76">
        <f t="shared" si="74"/>
        <v>2.8E-3</v>
      </c>
      <c r="O185" s="76">
        <f t="shared" si="74"/>
        <v>1.12E-2</v>
      </c>
      <c r="P185" s="76">
        <f t="shared" si="74"/>
        <v>1.3999999999999999E-2</v>
      </c>
      <c r="Q185" s="76">
        <f t="shared" si="74"/>
        <v>2.7999999999999997E-2</v>
      </c>
      <c r="R185" s="70">
        <f t="shared" si="59"/>
        <v>2.1466666666666665</v>
      </c>
      <c r="S185" s="49">
        <v>2.2000000000000002</v>
      </c>
      <c r="T185" s="61"/>
      <c r="U185" s="58">
        <f>S185-R185</f>
        <v>5.3333333333333677E-2</v>
      </c>
      <c r="V185" s="69">
        <f t="shared" si="61"/>
        <v>0</v>
      </c>
      <c r="W185" s="69">
        <f t="shared" si="62"/>
        <v>0</v>
      </c>
      <c r="X185" s="69">
        <f t="shared" si="63"/>
        <v>0</v>
      </c>
      <c r="Y185" s="69">
        <f t="shared" si="64"/>
        <v>0</v>
      </c>
      <c r="Z185" s="69">
        <f t="shared" si="65"/>
        <v>0</v>
      </c>
      <c r="AA185" s="69">
        <f t="shared" si="66"/>
        <v>0</v>
      </c>
      <c r="AB185" s="69">
        <f t="shared" si="67"/>
        <v>0</v>
      </c>
      <c r="AC185" s="58">
        <f t="shared" si="68"/>
        <v>0</v>
      </c>
      <c r="AD185" s="83">
        <f t="shared" si="71"/>
        <v>5.3333333333333677E-2</v>
      </c>
      <c r="AE185" s="39">
        <f>VLOOKUP(A185,summary!$A$5:$AO$5000,41,0)</f>
        <v>-245</v>
      </c>
      <c r="AF185" s="80">
        <f t="shared" si="69"/>
        <v>-457.33333333333331</v>
      </c>
      <c r="AG185" s="20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</row>
    <row r="186" spans="1:51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63">
        <v>96</v>
      </c>
      <c r="H186" s="67">
        <f>VLOOKUP(A186,summary!$A$5:$AL$5006,34,0)</f>
        <v>0</v>
      </c>
      <c r="I186" s="67">
        <f t="shared" si="70"/>
        <v>0</v>
      </c>
      <c r="J186" s="68">
        <v>0.1</v>
      </c>
      <c r="K186" s="76">
        <f t="shared" si="58"/>
        <v>6.7200000000000006</v>
      </c>
      <c r="L186" s="76">
        <f t="shared" si="75"/>
        <v>0.19200000000000003</v>
      </c>
      <c r="M186" s="76">
        <f t="shared" si="75"/>
        <v>0.76800000000000013</v>
      </c>
      <c r="N186" s="76">
        <f t="shared" si="74"/>
        <v>9.6000000000000016E-2</v>
      </c>
      <c r="O186" s="76">
        <f t="shared" si="74"/>
        <v>0.38400000000000006</v>
      </c>
      <c r="P186" s="76">
        <f t="shared" si="74"/>
        <v>0.48000000000000009</v>
      </c>
      <c r="Q186" s="76">
        <f t="shared" si="74"/>
        <v>0.96000000000000019</v>
      </c>
      <c r="R186" s="70">
        <f t="shared" si="59"/>
        <v>105.6</v>
      </c>
      <c r="S186" s="49">
        <v>0</v>
      </c>
      <c r="T186" s="61"/>
      <c r="U186" s="58">
        <v>0</v>
      </c>
      <c r="V186" s="69">
        <f t="shared" si="61"/>
        <v>0</v>
      </c>
      <c r="W186" s="69">
        <f t="shared" si="62"/>
        <v>0</v>
      </c>
      <c r="X186" s="69">
        <f t="shared" si="63"/>
        <v>0</v>
      </c>
      <c r="Y186" s="69">
        <f t="shared" si="64"/>
        <v>0</v>
      </c>
      <c r="Z186" s="69">
        <f t="shared" si="65"/>
        <v>0</v>
      </c>
      <c r="AA186" s="69">
        <f t="shared" si="66"/>
        <v>0</v>
      </c>
      <c r="AB186" s="69">
        <f t="shared" si="67"/>
        <v>0</v>
      </c>
      <c r="AC186" s="58">
        <f t="shared" si="68"/>
        <v>0</v>
      </c>
      <c r="AD186" s="83">
        <f t="shared" si="71"/>
        <v>0</v>
      </c>
      <c r="AE186" s="39">
        <f>VLOOKUP(A186,summary!$A$5:$AO$5000,41,0)</f>
        <v>0</v>
      </c>
      <c r="AF186" s="80">
        <f t="shared" si="69"/>
        <v>0</v>
      </c>
      <c r="AG186" s="20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</row>
    <row r="187" spans="1:51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63">
        <f>G186/40</f>
        <v>2.4</v>
      </c>
      <c r="H187" s="67">
        <f>VLOOKUP(A187,summary!$A$5:$AL$5006,34,0)</f>
        <v>0</v>
      </c>
      <c r="I187" s="67">
        <f t="shared" si="70"/>
        <v>0</v>
      </c>
      <c r="J187" s="68">
        <v>0.15</v>
      </c>
      <c r="K187" s="76">
        <f t="shared" si="58"/>
        <v>0.252</v>
      </c>
      <c r="L187" s="76">
        <f t="shared" si="75"/>
        <v>7.1999999999999998E-3</v>
      </c>
      <c r="M187" s="76">
        <f t="shared" si="75"/>
        <v>2.8799999999999999E-2</v>
      </c>
      <c r="N187" s="76">
        <f t="shared" si="74"/>
        <v>3.5999999999999999E-3</v>
      </c>
      <c r="O187" s="76">
        <f t="shared" si="74"/>
        <v>1.44E-2</v>
      </c>
      <c r="P187" s="76">
        <f t="shared" si="74"/>
        <v>1.7999999999999999E-2</v>
      </c>
      <c r="Q187" s="76">
        <f t="shared" si="74"/>
        <v>3.5999999999999997E-2</v>
      </c>
      <c r="R187" s="70">
        <f t="shared" si="59"/>
        <v>2.76</v>
      </c>
      <c r="S187" s="49">
        <v>2.8</v>
      </c>
      <c r="T187" s="61"/>
      <c r="U187" s="58">
        <f>S187-R187</f>
        <v>4.0000000000000036E-2</v>
      </c>
      <c r="V187" s="69">
        <f t="shared" si="61"/>
        <v>0</v>
      </c>
      <c r="W187" s="69">
        <f t="shared" si="62"/>
        <v>0</v>
      </c>
      <c r="X187" s="69">
        <f t="shared" si="63"/>
        <v>0</v>
      </c>
      <c r="Y187" s="69">
        <f t="shared" si="64"/>
        <v>0</v>
      </c>
      <c r="Z187" s="69">
        <f t="shared" si="65"/>
        <v>0</v>
      </c>
      <c r="AA187" s="69">
        <f t="shared" si="66"/>
        <v>0</v>
      </c>
      <c r="AB187" s="69">
        <f t="shared" si="67"/>
        <v>0</v>
      </c>
      <c r="AC187" s="58">
        <f t="shared" si="68"/>
        <v>0</v>
      </c>
      <c r="AD187" s="83">
        <f t="shared" si="71"/>
        <v>4.0000000000000036E-2</v>
      </c>
      <c r="AE187" s="39">
        <f>VLOOKUP(A187,summary!$A$5:$AO$5000,41,0)</f>
        <v>-160</v>
      </c>
      <c r="AF187" s="80">
        <f t="shared" si="69"/>
        <v>-384</v>
      </c>
      <c r="AG187" s="20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</row>
    <row r="188" spans="1:51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63">
        <v>125</v>
      </c>
      <c r="H188" s="67">
        <f>VLOOKUP(A188,summary!$A$5:$AL$5006,34,0)</f>
        <v>0</v>
      </c>
      <c r="I188" s="67">
        <f t="shared" si="70"/>
        <v>0</v>
      </c>
      <c r="J188" s="68">
        <f t="shared" si="72"/>
        <v>0.15</v>
      </c>
      <c r="K188" s="76">
        <f t="shared" si="58"/>
        <v>13.125</v>
      </c>
      <c r="L188" s="76">
        <f t="shared" si="75"/>
        <v>0.375</v>
      </c>
      <c r="M188" s="76">
        <f t="shared" si="75"/>
        <v>1.5</v>
      </c>
      <c r="N188" s="76">
        <f t="shared" si="74"/>
        <v>0.1875</v>
      </c>
      <c r="O188" s="76">
        <f t="shared" si="74"/>
        <v>0.75</v>
      </c>
      <c r="P188" s="76">
        <f t="shared" si="74"/>
        <v>0.9375</v>
      </c>
      <c r="Q188" s="76">
        <f t="shared" si="74"/>
        <v>1.875</v>
      </c>
      <c r="R188" s="70">
        <f t="shared" si="59"/>
        <v>143.75</v>
      </c>
      <c r="S188" s="49">
        <v>0</v>
      </c>
      <c r="T188" s="61"/>
      <c r="U188" s="58">
        <v>0</v>
      </c>
      <c r="V188" s="69">
        <f t="shared" si="61"/>
        <v>0</v>
      </c>
      <c r="W188" s="69">
        <f t="shared" si="62"/>
        <v>0</v>
      </c>
      <c r="X188" s="69">
        <f t="shared" si="63"/>
        <v>0</v>
      </c>
      <c r="Y188" s="69">
        <f t="shared" si="64"/>
        <v>0</v>
      </c>
      <c r="Z188" s="69">
        <f t="shared" si="65"/>
        <v>0</v>
      </c>
      <c r="AA188" s="69">
        <f t="shared" si="66"/>
        <v>0</v>
      </c>
      <c r="AB188" s="69">
        <f t="shared" si="67"/>
        <v>0</v>
      </c>
      <c r="AC188" s="58">
        <f t="shared" si="68"/>
        <v>0</v>
      </c>
      <c r="AD188" s="83">
        <f t="shared" si="71"/>
        <v>0</v>
      </c>
      <c r="AE188" s="39">
        <f>VLOOKUP(A188,summary!$A$5:$AO$5000,41,0)</f>
        <v>0</v>
      </c>
      <c r="AF188" s="80">
        <f t="shared" si="69"/>
        <v>0</v>
      </c>
      <c r="AG188" s="20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</row>
    <row r="189" spans="1:51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63">
        <f>G188/10</f>
        <v>12.5</v>
      </c>
      <c r="H189" s="67">
        <f>VLOOKUP(A189,summary!$A$5:$AL$5006,34,0)</f>
        <v>0</v>
      </c>
      <c r="I189" s="67">
        <f t="shared" si="70"/>
        <v>0</v>
      </c>
      <c r="J189" s="68">
        <v>0.2</v>
      </c>
      <c r="K189" s="76">
        <f t="shared" si="58"/>
        <v>1.75</v>
      </c>
      <c r="L189" s="76">
        <f t="shared" si="75"/>
        <v>0.05</v>
      </c>
      <c r="M189" s="76">
        <f t="shared" si="75"/>
        <v>0.2</v>
      </c>
      <c r="N189" s="76">
        <f t="shared" si="74"/>
        <v>2.5000000000000001E-2</v>
      </c>
      <c r="O189" s="76">
        <f t="shared" si="74"/>
        <v>0.1</v>
      </c>
      <c r="P189" s="76">
        <f t="shared" si="74"/>
        <v>0.125</v>
      </c>
      <c r="Q189" s="76">
        <f t="shared" si="74"/>
        <v>0.25</v>
      </c>
      <c r="R189" s="70">
        <f t="shared" si="59"/>
        <v>15</v>
      </c>
      <c r="S189" s="49">
        <v>16</v>
      </c>
      <c r="T189" s="61"/>
      <c r="U189" s="58">
        <f t="shared" ref="U189:U204" si="76">S189-R189</f>
        <v>1</v>
      </c>
      <c r="V189" s="69">
        <f t="shared" si="61"/>
        <v>0</v>
      </c>
      <c r="W189" s="69">
        <f t="shared" si="62"/>
        <v>0</v>
      </c>
      <c r="X189" s="69">
        <f t="shared" si="63"/>
        <v>0</v>
      </c>
      <c r="Y189" s="69">
        <f t="shared" si="64"/>
        <v>0</v>
      </c>
      <c r="Z189" s="69">
        <f t="shared" si="65"/>
        <v>0</v>
      </c>
      <c r="AA189" s="69">
        <f t="shared" si="66"/>
        <v>0</v>
      </c>
      <c r="AB189" s="69">
        <f t="shared" si="67"/>
        <v>0</v>
      </c>
      <c r="AC189" s="58">
        <f t="shared" si="68"/>
        <v>0</v>
      </c>
      <c r="AD189" s="83">
        <f t="shared" si="71"/>
        <v>1</v>
      </c>
      <c r="AE189" s="39">
        <f>VLOOKUP(A189,summary!$A$5:$AO$5000,41,0)</f>
        <v>-11</v>
      </c>
      <c r="AF189" s="80">
        <f t="shared" si="69"/>
        <v>-137.5</v>
      </c>
      <c r="AG189" s="20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</row>
    <row r="190" spans="1:51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63">
        <v>12</v>
      </c>
      <c r="H190" s="67">
        <f>VLOOKUP(A190,summary!$A$5:$AL$5006,34,0)</f>
        <v>0</v>
      </c>
      <c r="I190" s="67">
        <f t="shared" si="70"/>
        <v>0</v>
      </c>
      <c r="J190" s="68">
        <v>0.3</v>
      </c>
      <c r="K190" s="76">
        <f t="shared" si="58"/>
        <v>2.5199999999999996</v>
      </c>
      <c r="L190" s="76">
        <f t="shared" si="75"/>
        <v>7.1999999999999995E-2</v>
      </c>
      <c r="M190" s="76">
        <f t="shared" si="75"/>
        <v>0.28799999999999998</v>
      </c>
      <c r="N190" s="76">
        <f t="shared" si="74"/>
        <v>3.5999999999999997E-2</v>
      </c>
      <c r="O190" s="76">
        <f t="shared" si="74"/>
        <v>0.14399999999999999</v>
      </c>
      <c r="P190" s="76">
        <f t="shared" si="74"/>
        <v>0.18</v>
      </c>
      <c r="Q190" s="76">
        <f t="shared" si="74"/>
        <v>0.36</v>
      </c>
      <c r="R190" s="70">
        <f t="shared" si="59"/>
        <v>15.6</v>
      </c>
      <c r="S190" s="49">
        <v>16</v>
      </c>
      <c r="T190" s="61"/>
      <c r="U190" s="58">
        <f t="shared" si="76"/>
        <v>0.40000000000000036</v>
      </c>
      <c r="V190" s="69">
        <f t="shared" si="61"/>
        <v>0</v>
      </c>
      <c r="W190" s="69">
        <f t="shared" si="62"/>
        <v>0</v>
      </c>
      <c r="X190" s="69">
        <f t="shared" si="63"/>
        <v>0</v>
      </c>
      <c r="Y190" s="69">
        <f t="shared" si="64"/>
        <v>0</v>
      </c>
      <c r="Z190" s="69">
        <f t="shared" si="65"/>
        <v>0</v>
      </c>
      <c r="AA190" s="69">
        <f t="shared" si="66"/>
        <v>0</v>
      </c>
      <c r="AB190" s="69">
        <f t="shared" si="67"/>
        <v>0</v>
      </c>
      <c r="AC190" s="58">
        <f t="shared" si="68"/>
        <v>0</v>
      </c>
      <c r="AD190" s="83">
        <f t="shared" si="71"/>
        <v>0.40000000000000036</v>
      </c>
      <c r="AE190" s="39">
        <f>VLOOKUP(A190,summary!$A$5:$AO$5000,41,0)</f>
        <v>-0.5</v>
      </c>
      <c r="AF190" s="80">
        <f t="shared" si="69"/>
        <v>-6</v>
      </c>
      <c r="AG190" s="20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</row>
    <row r="191" spans="1:51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63">
        <v>75</v>
      </c>
      <c r="H191" s="67">
        <f>VLOOKUP(A191,summary!$A$5:$AL$5006,34,0)</f>
        <v>0</v>
      </c>
      <c r="I191" s="67">
        <f t="shared" si="70"/>
        <v>0</v>
      </c>
      <c r="J191" s="68">
        <v>0.2</v>
      </c>
      <c r="K191" s="76">
        <f t="shared" si="58"/>
        <v>10.5</v>
      </c>
      <c r="L191" s="76">
        <f t="shared" si="75"/>
        <v>0.3</v>
      </c>
      <c r="M191" s="76">
        <f t="shared" si="75"/>
        <v>1.2</v>
      </c>
      <c r="N191" s="76">
        <f t="shared" si="74"/>
        <v>0.15</v>
      </c>
      <c r="O191" s="76">
        <f t="shared" si="74"/>
        <v>0.6</v>
      </c>
      <c r="P191" s="76">
        <f t="shared" si="74"/>
        <v>0.75</v>
      </c>
      <c r="Q191" s="76">
        <f t="shared" si="74"/>
        <v>1.5</v>
      </c>
      <c r="R191" s="70">
        <f t="shared" si="59"/>
        <v>90</v>
      </c>
      <c r="S191" s="49">
        <v>90</v>
      </c>
      <c r="T191" s="61"/>
      <c r="U191" s="58">
        <f t="shared" si="76"/>
        <v>0</v>
      </c>
      <c r="V191" s="69">
        <f t="shared" si="61"/>
        <v>0</v>
      </c>
      <c r="W191" s="69">
        <f t="shared" si="62"/>
        <v>0</v>
      </c>
      <c r="X191" s="69">
        <f t="shared" si="63"/>
        <v>0</v>
      </c>
      <c r="Y191" s="69">
        <f t="shared" si="64"/>
        <v>0</v>
      </c>
      <c r="Z191" s="69">
        <f t="shared" si="65"/>
        <v>0</v>
      </c>
      <c r="AA191" s="69">
        <f t="shared" si="66"/>
        <v>0</v>
      </c>
      <c r="AB191" s="69">
        <f t="shared" si="67"/>
        <v>0</v>
      </c>
      <c r="AC191" s="58">
        <f t="shared" si="68"/>
        <v>0</v>
      </c>
      <c r="AD191" s="83">
        <f t="shared" si="71"/>
        <v>0</v>
      </c>
      <c r="AE191" s="39">
        <f>VLOOKUP(A191,summary!$A$5:$AO$5000,41,0)</f>
        <v>-1</v>
      </c>
      <c r="AF191" s="80">
        <f t="shared" si="69"/>
        <v>-75</v>
      </c>
      <c r="AG191" s="20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</row>
    <row r="192" spans="1:51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63">
        <f>G191/2</f>
        <v>37.5</v>
      </c>
      <c r="H192" s="67">
        <f>VLOOKUP(A192,summary!$A$5:$AL$5006,34,0)</f>
        <v>0</v>
      </c>
      <c r="I192" s="67">
        <f t="shared" si="70"/>
        <v>0</v>
      </c>
      <c r="J192" s="68">
        <v>0.2</v>
      </c>
      <c r="K192" s="76">
        <f t="shared" si="58"/>
        <v>5.25</v>
      </c>
      <c r="L192" s="76">
        <f t="shared" si="75"/>
        <v>0.15</v>
      </c>
      <c r="M192" s="76">
        <f t="shared" si="75"/>
        <v>0.6</v>
      </c>
      <c r="N192" s="76">
        <f t="shared" si="74"/>
        <v>7.4999999999999997E-2</v>
      </c>
      <c r="O192" s="76">
        <f t="shared" si="74"/>
        <v>0.3</v>
      </c>
      <c r="P192" s="76">
        <f t="shared" si="74"/>
        <v>0.375</v>
      </c>
      <c r="Q192" s="76">
        <f t="shared" si="74"/>
        <v>0.75</v>
      </c>
      <c r="R192" s="70">
        <f t="shared" si="59"/>
        <v>45</v>
      </c>
      <c r="S192" s="49">
        <v>45</v>
      </c>
      <c r="T192" s="61"/>
      <c r="U192" s="58">
        <f t="shared" si="76"/>
        <v>0</v>
      </c>
      <c r="V192" s="69">
        <f t="shared" si="61"/>
        <v>0</v>
      </c>
      <c r="W192" s="69">
        <f t="shared" si="62"/>
        <v>0</v>
      </c>
      <c r="X192" s="69">
        <f t="shared" si="63"/>
        <v>0</v>
      </c>
      <c r="Y192" s="69">
        <f t="shared" si="64"/>
        <v>0</v>
      </c>
      <c r="Z192" s="69">
        <f t="shared" si="65"/>
        <v>0</v>
      </c>
      <c r="AA192" s="69">
        <f t="shared" si="66"/>
        <v>0</v>
      </c>
      <c r="AB192" s="69">
        <f t="shared" si="67"/>
        <v>0</v>
      </c>
      <c r="AC192" s="58">
        <f t="shared" si="68"/>
        <v>0</v>
      </c>
      <c r="AD192" s="83">
        <f t="shared" si="71"/>
        <v>0</v>
      </c>
      <c r="AE192" s="39">
        <f>VLOOKUP(A192,summary!$A$5:$AO$5000,41,0)</f>
        <v>0</v>
      </c>
      <c r="AF192" s="80">
        <f t="shared" si="69"/>
        <v>0</v>
      </c>
      <c r="AG192" s="20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</row>
    <row r="193" spans="1:51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63">
        <v>3.5</v>
      </c>
      <c r="H193" s="67">
        <f>VLOOKUP(A193,summary!$A$5:$AL$5006,34,0)</f>
        <v>0</v>
      </c>
      <c r="I193" s="67">
        <f t="shared" si="70"/>
        <v>0</v>
      </c>
      <c r="J193" s="68">
        <v>0.5</v>
      </c>
      <c r="K193" s="76">
        <f t="shared" si="58"/>
        <v>1.2249999999999999</v>
      </c>
      <c r="L193" s="76">
        <f t="shared" si="75"/>
        <v>3.5000000000000003E-2</v>
      </c>
      <c r="M193" s="76">
        <f t="shared" si="75"/>
        <v>0.14000000000000001</v>
      </c>
      <c r="N193" s="76">
        <f t="shared" si="74"/>
        <v>1.7500000000000002E-2</v>
      </c>
      <c r="O193" s="76">
        <f t="shared" si="74"/>
        <v>7.0000000000000007E-2</v>
      </c>
      <c r="P193" s="76">
        <f t="shared" si="74"/>
        <v>8.7500000000000008E-2</v>
      </c>
      <c r="Q193" s="76">
        <f t="shared" si="74"/>
        <v>0.17500000000000002</v>
      </c>
      <c r="R193" s="70">
        <f t="shared" si="59"/>
        <v>5.25</v>
      </c>
      <c r="S193" s="49">
        <v>6</v>
      </c>
      <c r="T193" s="61"/>
      <c r="U193" s="58">
        <f t="shared" si="76"/>
        <v>0.75</v>
      </c>
      <c r="V193" s="69">
        <f t="shared" si="61"/>
        <v>0</v>
      </c>
      <c r="W193" s="69">
        <f t="shared" si="62"/>
        <v>0</v>
      </c>
      <c r="X193" s="69">
        <f t="shared" si="63"/>
        <v>0</v>
      </c>
      <c r="Y193" s="69">
        <f t="shared" si="64"/>
        <v>0</v>
      </c>
      <c r="Z193" s="69">
        <f t="shared" si="65"/>
        <v>0</v>
      </c>
      <c r="AA193" s="69">
        <f t="shared" si="66"/>
        <v>0</v>
      </c>
      <c r="AB193" s="69">
        <f t="shared" si="67"/>
        <v>0</v>
      </c>
      <c r="AC193" s="58">
        <f t="shared" si="68"/>
        <v>0</v>
      </c>
      <c r="AD193" s="83">
        <f t="shared" si="71"/>
        <v>0.75</v>
      </c>
      <c r="AE193" s="39">
        <f>VLOOKUP(A193,summary!$A$5:$AO$5000,41,0)</f>
        <v>0</v>
      </c>
      <c r="AF193" s="80">
        <f t="shared" si="69"/>
        <v>0</v>
      </c>
      <c r="AG193" s="20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</row>
    <row r="194" spans="1:51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63">
        <f>72/24</f>
        <v>3</v>
      </c>
      <c r="H194" s="67">
        <f>VLOOKUP(A194,summary!$A$5:$AL$5006,34,0)</f>
        <v>0</v>
      </c>
      <c r="I194" s="67">
        <f t="shared" si="70"/>
        <v>0</v>
      </c>
      <c r="J194" s="68">
        <v>0.3</v>
      </c>
      <c r="K194" s="76">
        <f t="shared" si="58"/>
        <v>0.62999999999999989</v>
      </c>
      <c r="L194" s="76">
        <f t="shared" si="75"/>
        <v>1.7999999999999999E-2</v>
      </c>
      <c r="M194" s="76">
        <f t="shared" si="75"/>
        <v>7.1999999999999995E-2</v>
      </c>
      <c r="N194" s="76">
        <f t="shared" si="74"/>
        <v>8.9999999999999993E-3</v>
      </c>
      <c r="O194" s="76">
        <f t="shared" si="74"/>
        <v>3.5999999999999997E-2</v>
      </c>
      <c r="P194" s="76">
        <f t="shared" si="74"/>
        <v>4.4999999999999998E-2</v>
      </c>
      <c r="Q194" s="76">
        <f t="shared" si="74"/>
        <v>0.09</v>
      </c>
      <c r="R194" s="70">
        <f t="shared" si="59"/>
        <v>3.9</v>
      </c>
      <c r="S194" s="49">
        <v>4</v>
      </c>
      <c r="T194" s="61"/>
      <c r="U194" s="58">
        <f t="shared" si="76"/>
        <v>0.10000000000000009</v>
      </c>
      <c r="V194" s="69">
        <f t="shared" si="61"/>
        <v>0</v>
      </c>
      <c r="W194" s="69">
        <f t="shared" si="62"/>
        <v>0</v>
      </c>
      <c r="X194" s="69">
        <f t="shared" si="63"/>
        <v>0</v>
      </c>
      <c r="Y194" s="69">
        <f t="shared" si="64"/>
        <v>0</v>
      </c>
      <c r="Z194" s="69">
        <f t="shared" si="65"/>
        <v>0</v>
      </c>
      <c r="AA194" s="69">
        <f t="shared" si="66"/>
        <v>0</v>
      </c>
      <c r="AB194" s="69">
        <f t="shared" si="67"/>
        <v>0</v>
      </c>
      <c r="AC194" s="58">
        <f t="shared" si="68"/>
        <v>0</v>
      </c>
      <c r="AD194" s="83">
        <f t="shared" si="71"/>
        <v>0.10000000000000009</v>
      </c>
      <c r="AE194" s="39">
        <f>VLOOKUP(A194,summary!$A$5:$AO$5000,41,0)</f>
        <v>-11</v>
      </c>
      <c r="AF194" s="80">
        <f t="shared" si="69"/>
        <v>-33</v>
      </c>
      <c r="AG194" s="20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</row>
    <row r="195" spans="1:51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65">
        <v>7</v>
      </c>
      <c r="H195" s="67">
        <f>VLOOKUP(A195,summary!$A$5:$AL$5006,34,0)</f>
        <v>0</v>
      </c>
      <c r="I195" s="67">
        <f t="shared" si="70"/>
        <v>0</v>
      </c>
      <c r="J195" s="68">
        <v>0.2</v>
      </c>
      <c r="K195" s="76">
        <f t="shared" si="58"/>
        <v>0.98</v>
      </c>
      <c r="L195" s="76">
        <f t="shared" si="75"/>
        <v>2.8000000000000004E-2</v>
      </c>
      <c r="M195" s="76">
        <f t="shared" si="75"/>
        <v>0.11200000000000002</v>
      </c>
      <c r="N195" s="76">
        <f t="shared" si="74"/>
        <v>1.4000000000000002E-2</v>
      </c>
      <c r="O195" s="76">
        <f t="shared" si="74"/>
        <v>5.6000000000000008E-2</v>
      </c>
      <c r="P195" s="76">
        <f t="shared" si="74"/>
        <v>7.0000000000000007E-2</v>
      </c>
      <c r="Q195" s="76">
        <f t="shared" si="74"/>
        <v>0.14000000000000001</v>
      </c>
      <c r="R195" s="70">
        <f t="shared" si="59"/>
        <v>8.4</v>
      </c>
      <c r="S195" s="49">
        <v>9</v>
      </c>
      <c r="T195" s="61"/>
      <c r="U195" s="58">
        <f t="shared" si="76"/>
        <v>0.59999999999999964</v>
      </c>
      <c r="V195" s="69">
        <f t="shared" si="61"/>
        <v>0</v>
      </c>
      <c r="W195" s="69">
        <f t="shared" si="62"/>
        <v>0</v>
      </c>
      <c r="X195" s="69">
        <f t="shared" si="63"/>
        <v>0</v>
      </c>
      <c r="Y195" s="69">
        <f t="shared" si="64"/>
        <v>0</v>
      </c>
      <c r="Z195" s="69">
        <f t="shared" si="65"/>
        <v>0</v>
      </c>
      <c r="AA195" s="69">
        <f t="shared" si="66"/>
        <v>0</v>
      </c>
      <c r="AB195" s="69">
        <f t="shared" si="67"/>
        <v>0</v>
      </c>
      <c r="AC195" s="58">
        <f t="shared" si="68"/>
        <v>0</v>
      </c>
      <c r="AD195" s="83">
        <f t="shared" si="71"/>
        <v>0.59999999999999964</v>
      </c>
      <c r="AE195" s="39">
        <f>VLOOKUP(A195,summary!$A$5:$AO$5000,41,0)</f>
        <v>-3</v>
      </c>
      <c r="AF195" s="80">
        <f t="shared" si="69"/>
        <v>-21</v>
      </c>
      <c r="AG195" s="20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</row>
    <row r="196" spans="1:51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65"/>
      <c r="H196" s="67">
        <f>VLOOKUP(A196,summary!$A$5:$AL$5006,34,0)</f>
        <v>0</v>
      </c>
      <c r="I196" s="67">
        <f t="shared" si="70"/>
        <v>0</v>
      </c>
      <c r="J196" s="68">
        <f t="shared" si="72"/>
        <v>0.2</v>
      </c>
      <c r="K196" s="76">
        <f t="shared" si="58"/>
        <v>0</v>
      </c>
      <c r="L196" s="76">
        <f t="shared" si="75"/>
        <v>0</v>
      </c>
      <c r="M196" s="76">
        <f t="shared" si="75"/>
        <v>0</v>
      </c>
      <c r="N196" s="76">
        <f t="shared" si="74"/>
        <v>0</v>
      </c>
      <c r="O196" s="76">
        <f t="shared" si="74"/>
        <v>0</v>
      </c>
      <c r="P196" s="76">
        <f t="shared" si="74"/>
        <v>0</v>
      </c>
      <c r="Q196" s="76">
        <f t="shared" si="74"/>
        <v>0</v>
      </c>
      <c r="R196" s="70">
        <f t="shared" si="59"/>
        <v>0</v>
      </c>
      <c r="S196" s="49">
        <v>0</v>
      </c>
      <c r="T196" s="61"/>
      <c r="U196" s="58">
        <f t="shared" si="76"/>
        <v>0</v>
      </c>
      <c r="V196" s="69">
        <f t="shared" si="61"/>
        <v>0</v>
      </c>
      <c r="W196" s="69">
        <f t="shared" si="62"/>
        <v>0</v>
      </c>
      <c r="X196" s="69">
        <f t="shared" si="63"/>
        <v>0</v>
      </c>
      <c r="Y196" s="69">
        <f t="shared" si="64"/>
        <v>0</v>
      </c>
      <c r="Z196" s="69">
        <f t="shared" si="65"/>
        <v>0</v>
      </c>
      <c r="AA196" s="69">
        <f t="shared" si="66"/>
        <v>0</v>
      </c>
      <c r="AB196" s="69">
        <f t="shared" si="67"/>
        <v>0</v>
      </c>
      <c r="AC196" s="58">
        <f t="shared" si="68"/>
        <v>0</v>
      </c>
      <c r="AD196" s="83">
        <f t="shared" si="71"/>
        <v>0</v>
      </c>
      <c r="AE196" s="39">
        <f>VLOOKUP(A196,summary!$A$5:$AO$5000,41,0)</f>
        <v>0</v>
      </c>
      <c r="AF196" s="80">
        <f t="shared" si="69"/>
        <v>0</v>
      </c>
      <c r="AG196" s="20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</row>
    <row r="197" spans="1:51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63">
        <f>15.55/48</f>
        <v>0.32395833333333335</v>
      </c>
      <c r="H197" s="67">
        <f>VLOOKUP(A197,summary!$A$5:$AL$5006,34,0)</f>
        <v>0</v>
      </c>
      <c r="I197" s="67">
        <f t="shared" si="70"/>
        <v>0</v>
      </c>
      <c r="J197" s="68">
        <v>0.5</v>
      </c>
      <c r="K197" s="76">
        <f t="shared" si="58"/>
        <v>0.11338541666666667</v>
      </c>
      <c r="L197" s="76">
        <f t="shared" si="75"/>
        <v>3.2395833333333335E-3</v>
      </c>
      <c r="M197" s="76">
        <f t="shared" si="75"/>
        <v>1.2958333333333334E-2</v>
      </c>
      <c r="N197" s="76">
        <f t="shared" si="74"/>
        <v>1.6197916666666667E-3</v>
      </c>
      <c r="O197" s="76">
        <f t="shared" si="74"/>
        <v>6.4791666666666669E-3</v>
      </c>
      <c r="P197" s="76">
        <f t="shared" si="74"/>
        <v>8.0989583333333347E-3</v>
      </c>
      <c r="Q197" s="76">
        <f t="shared" si="74"/>
        <v>1.6197916666666669E-2</v>
      </c>
      <c r="R197" s="70">
        <f t="shared" si="59"/>
        <v>0.48593750000000002</v>
      </c>
      <c r="S197" s="49">
        <v>0.5</v>
      </c>
      <c r="T197" s="61"/>
      <c r="U197" s="58">
        <f t="shared" si="76"/>
        <v>1.4062499999999978E-2</v>
      </c>
      <c r="V197" s="69">
        <f t="shared" si="61"/>
        <v>0</v>
      </c>
      <c r="W197" s="69">
        <f t="shared" si="62"/>
        <v>0</v>
      </c>
      <c r="X197" s="69">
        <f t="shared" si="63"/>
        <v>0</v>
      </c>
      <c r="Y197" s="69">
        <f t="shared" si="64"/>
        <v>0</v>
      </c>
      <c r="Z197" s="69">
        <f t="shared" si="65"/>
        <v>0</v>
      </c>
      <c r="AA197" s="69">
        <f t="shared" si="66"/>
        <v>0</v>
      </c>
      <c r="AB197" s="69">
        <f t="shared" si="67"/>
        <v>0</v>
      </c>
      <c r="AC197" s="58">
        <f t="shared" si="68"/>
        <v>0</v>
      </c>
      <c r="AD197" s="83">
        <f t="shared" si="71"/>
        <v>1.4062499999999978E-2</v>
      </c>
      <c r="AE197" s="39">
        <f>VLOOKUP(A197,summary!$A$5:$AO$5000,41,0)</f>
        <v>-4</v>
      </c>
      <c r="AF197" s="80">
        <f t="shared" si="69"/>
        <v>-1.2958333333333334</v>
      </c>
      <c r="AG197" s="20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</row>
    <row r="198" spans="1:51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63">
        <f>4/5</f>
        <v>0.8</v>
      </c>
      <c r="H198" s="67">
        <f>VLOOKUP(A198,summary!$A$5:$AL$5006,34,0)</f>
        <v>0</v>
      </c>
      <c r="I198" s="67">
        <f t="shared" si="70"/>
        <v>0</v>
      </c>
      <c r="J198" s="68">
        <v>0.2</v>
      </c>
      <c r="K198" s="76">
        <f t="shared" si="58"/>
        <v>0.11200000000000002</v>
      </c>
      <c r="L198" s="76">
        <f t="shared" si="75"/>
        <v>3.2000000000000006E-3</v>
      </c>
      <c r="M198" s="76">
        <f t="shared" si="75"/>
        <v>1.2800000000000002E-2</v>
      </c>
      <c r="N198" s="76">
        <f t="shared" si="74"/>
        <v>1.6000000000000003E-3</v>
      </c>
      <c r="O198" s="76">
        <f t="shared" si="74"/>
        <v>6.4000000000000012E-3</v>
      </c>
      <c r="P198" s="76">
        <f t="shared" si="74"/>
        <v>8.0000000000000019E-3</v>
      </c>
      <c r="Q198" s="76">
        <f t="shared" si="74"/>
        <v>1.6000000000000004E-2</v>
      </c>
      <c r="R198" s="70">
        <f t="shared" si="59"/>
        <v>0.96000000000000008</v>
      </c>
      <c r="S198" s="49">
        <v>1</v>
      </c>
      <c r="T198" s="61"/>
      <c r="U198" s="58">
        <f t="shared" si="76"/>
        <v>3.9999999999999925E-2</v>
      </c>
      <c r="V198" s="69">
        <f t="shared" si="61"/>
        <v>0</v>
      </c>
      <c r="W198" s="69">
        <f t="shared" si="62"/>
        <v>0</v>
      </c>
      <c r="X198" s="69">
        <f t="shared" si="63"/>
        <v>0</v>
      </c>
      <c r="Y198" s="69">
        <f t="shared" si="64"/>
        <v>0</v>
      </c>
      <c r="Z198" s="69">
        <f t="shared" si="65"/>
        <v>0</v>
      </c>
      <c r="AA198" s="69">
        <f t="shared" si="66"/>
        <v>0</v>
      </c>
      <c r="AB198" s="69">
        <f t="shared" si="67"/>
        <v>0</v>
      </c>
      <c r="AC198" s="58">
        <f t="shared" si="68"/>
        <v>0</v>
      </c>
      <c r="AD198" s="83">
        <f t="shared" si="71"/>
        <v>3.9999999999999925E-2</v>
      </c>
      <c r="AE198" s="39">
        <f>VLOOKUP(A198,summary!$A$5:$AO$5000,41,0)</f>
        <v>0</v>
      </c>
      <c r="AF198" s="80">
        <f t="shared" si="69"/>
        <v>0</v>
      </c>
      <c r="AG198" s="20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</row>
    <row r="199" spans="1:51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63">
        <v>33</v>
      </c>
      <c r="H199" s="67">
        <f>VLOOKUP(A199,summary!$A$5:$AL$5006,34,0)</f>
        <v>0</v>
      </c>
      <c r="I199" s="67">
        <f t="shared" si="70"/>
        <v>0</v>
      </c>
      <c r="J199" s="68">
        <v>0.25</v>
      </c>
      <c r="K199" s="76">
        <f t="shared" si="58"/>
        <v>5.7749999999999995</v>
      </c>
      <c r="L199" s="76">
        <f t="shared" si="75"/>
        <v>0.16500000000000001</v>
      </c>
      <c r="M199" s="76">
        <f t="shared" si="75"/>
        <v>0.66</v>
      </c>
      <c r="N199" s="76">
        <f t="shared" si="74"/>
        <v>8.2500000000000004E-2</v>
      </c>
      <c r="O199" s="76">
        <f t="shared" si="74"/>
        <v>0.33</v>
      </c>
      <c r="P199" s="76">
        <f t="shared" si="74"/>
        <v>0.41250000000000003</v>
      </c>
      <c r="Q199" s="76">
        <f t="shared" si="74"/>
        <v>0.82500000000000007</v>
      </c>
      <c r="R199" s="70">
        <f t="shared" si="59"/>
        <v>41.25</v>
      </c>
      <c r="S199" s="49">
        <v>42</v>
      </c>
      <c r="T199" s="61"/>
      <c r="U199" s="58">
        <f t="shared" si="76"/>
        <v>0.75</v>
      </c>
      <c r="V199" s="69">
        <f t="shared" si="61"/>
        <v>0</v>
      </c>
      <c r="W199" s="69">
        <f t="shared" si="62"/>
        <v>0</v>
      </c>
      <c r="X199" s="69">
        <f t="shared" si="63"/>
        <v>0</v>
      </c>
      <c r="Y199" s="69">
        <f t="shared" si="64"/>
        <v>0</v>
      </c>
      <c r="Z199" s="69">
        <f t="shared" si="65"/>
        <v>0</v>
      </c>
      <c r="AA199" s="69">
        <f t="shared" si="66"/>
        <v>0</v>
      </c>
      <c r="AB199" s="69">
        <f t="shared" si="67"/>
        <v>0</v>
      </c>
      <c r="AC199" s="58">
        <f t="shared" si="68"/>
        <v>0</v>
      </c>
      <c r="AD199" s="83">
        <f t="shared" si="71"/>
        <v>0.75</v>
      </c>
      <c r="AE199" s="39">
        <f>VLOOKUP(A199,summary!$A$5:$AO$5000,41,0)</f>
        <v>0</v>
      </c>
      <c r="AF199" s="80">
        <f t="shared" si="69"/>
        <v>0</v>
      </c>
      <c r="AG199" s="20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</row>
    <row r="200" spans="1:51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63">
        <v>33</v>
      </c>
      <c r="H200" s="67">
        <f>VLOOKUP(A200,summary!$A$5:$AL$5006,34,0)</f>
        <v>0</v>
      </c>
      <c r="I200" s="67">
        <f t="shared" si="70"/>
        <v>0</v>
      </c>
      <c r="J200" s="68">
        <v>0.25</v>
      </c>
      <c r="K200" s="76">
        <f t="shared" si="58"/>
        <v>5.7749999999999995</v>
      </c>
      <c r="L200" s="76">
        <f t="shared" si="75"/>
        <v>0.16500000000000001</v>
      </c>
      <c r="M200" s="76">
        <f t="shared" si="75"/>
        <v>0.66</v>
      </c>
      <c r="N200" s="76">
        <f t="shared" si="74"/>
        <v>8.2500000000000004E-2</v>
      </c>
      <c r="O200" s="76">
        <f t="shared" si="74"/>
        <v>0.33</v>
      </c>
      <c r="P200" s="76">
        <f t="shared" si="74"/>
        <v>0.41250000000000003</v>
      </c>
      <c r="Q200" s="76">
        <f t="shared" si="74"/>
        <v>0.82500000000000007</v>
      </c>
      <c r="R200" s="70">
        <f t="shared" si="59"/>
        <v>41.25</v>
      </c>
      <c r="S200" s="49">
        <v>42</v>
      </c>
      <c r="T200" s="61"/>
      <c r="U200" s="58">
        <f t="shared" si="76"/>
        <v>0.75</v>
      </c>
      <c r="V200" s="69">
        <f t="shared" si="61"/>
        <v>0</v>
      </c>
      <c r="W200" s="69">
        <f t="shared" si="62"/>
        <v>0</v>
      </c>
      <c r="X200" s="69">
        <f t="shared" si="63"/>
        <v>0</v>
      </c>
      <c r="Y200" s="69">
        <f t="shared" si="64"/>
        <v>0</v>
      </c>
      <c r="Z200" s="69">
        <f t="shared" si="65"/>
        <v>0</v>
      </c>
      <c r="AA200" s="69">
        <f t="shared" si="66"/>
        <v>0</v>
      </c>
      <c r="AB200" s="69">
        <f t="shared" si="67"/>
        <v>0</v>
      </c>
      <c r="AC200" s="58">
        <f t="shared" si="68"/>
        <v>0</v>
      </c>
      <c r="AD200" s="83">
        <f t="shared" si="71"/>
        <v>0.75</v>
      </c>
      <c r="AE200" s="39">
        <f>VLOOKUP(A200,summary!$A$5:$AO$5000,41,0)</f>
        <v>-1</v>
      </c>
      <c r="AF200" s="80">
        <f t="shared" si="69"/>
        <v>-33</v>
      </c>
      <c r="AG200" s="20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</row>
    <row r="201" spans="1:51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63">
        <v>14.7</v>
      </c>
      <c r="H201" s="67">
        <f>VLOOKUP(A201,summary!$A$5:$AL$5006,34,0)</f>
        <v>0</v>
      </c>
      <c r="I201" s="67">
        <f t="shared" si="70"/>
        <v>0</v>
      </c>
      <c r="J201" s="68">
        <v>0.4</v>
      </c>
      <c r="K201" s="76">
        <f t="shared" ref="K201:K264" si="77">$G201*$J201*$K$3</f>
        <v>4.1159999999999997</v>
      </c>
      <c r="L201" s="76">
        <f t="shared" ref="L201:Q232" si="78">$G201*$J201*L$3</f>
        <v>0.1176</v>
      </c>
      <c r="M201" s="76">
        <f t="shared" si="78"/>
        <v>0.47039999999999998</v>
      </c>
      <c r="N201" s="76">
        <f t="shared" si="74"/>
        <v>5.8799999999999998E-2</v>
      </c>
      <c r="O201" s="76">
        <f t="shared" si="74"/>
        <v>0.23519999999999999</v>
      </c>
      <c r="P201" s="76">
        <f t="shared" si="74"/>
        <v>0.29399999999999998</v>
      </c>
      <c r="Q201" s="76">
        <f t="shared" si="74"/>
        <v>0.58799999999999997</v>
      </c>
      <c r="R201" s="70">
        <f t="shared" ref="R201:R264" si="79">SUM(K201:Q201)+G201</f>
        <v>20.58</v>
      </c>
      <c r="S201" s="49">
        <v>22</v>
      </c>
      <c r="T201" s="61"/>
      <c r="U201" s="58">
        <f t="shared" si="76"/>
        <v>1.4200000000000017</v>
      </c>
      <c r="V201" s="69">
        <f t="shared" ref="V201:V264" si="80">$H201*K201</f>
        <v>0</v>
      </c>
      <c r="W201" s="69">
        <f t="shared" ref="W201:W264" si="81">$H201*L201</f>
        <v>0</v>
      </c>
      <c r="X201" s="69">
        <f t="shared" ref="X201:X264" si="82">$H201*M201</f>
        <v>0</v>
      </c>
      <c r="Y201" s="69">
        <f t="shared" ref="Y201:Y264" si="83">$H201*N201</f>
        <v>0</v>
      </c>
      <c r="Z201" s="69">
        <f t="shared" ref="Z201:Z264" si="84">$H201*O201</f>
        <v>0</v>
      </c>
      <c r="AA201" s="69">
        <f t="shared" ref="AA201:AA264" si="85">$H201*P201</f>
        <v>0</v>
      </c>
      <c r="AB201" s="69">
        <f t="shared" ref="AB201:AB264" si="86">$H201*Q201</f>
        <v>0</v>
      </c>
      <c r="AC201" s="58">
        <f t="shared" ref="AC201:AC264" si="87">U201*H201</f>
        <v>0</v>
      </c>
      <c r="AD201" s="83">
        <f t="shared" si="71"/>
        <v>1.4200000000000017</v>
      </c>
      <c r="AE201" s="39">
        <f>VLOOKUP(A201,summary!$A$5:$AO$5000,41,0)</f>
        <v>0</v>
      </c>
      <c r="AF201" s="80">
        <f t="shared" ref="AF201:AF264" si="88">AE201*G201</f>
        <v>0</v>
      </c>
      <c r="AG201" s="20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</row>
    <row r="202" spans="1:51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63">
        <f>217.5/15</f>
        <v>14.5</v>
      </c>
      <c r="H202" s="67">
        <f>VLOOKUP(A202,summary!$A$5:$AL$5006,34,0)</f>
        <v>0</v>
      </c>
      <c r="I202" s="67">
        <f t="shared" ref="I202:I265" si="89">G202*H202</f>
        <v>0</v>
      </c>
      <c r="J202" s="68">
        <v>0.4</v>
      </c>
      <c r="K202" s="76">
        <f t="shared" si="77"/>
        <v>4.0600000000000005</v>
      </c>
      <c r="L202" s="76">
        <f t="shared" si="78"/>
        <v>0.11600000000000002</v>
      </c>
      <c r="M202" s="76">
        <f t="shared" si="78"/>
        <v>0.46400000000000008</v>
      </c>
      <c r="N202" s="76">
        <f t="shared" si="74"/>
        <v>5.800000000000001E-2</v>
      </c>
      <c r="O202" s="76">
        <f t="shared" si="74"/>
        <v>0.23200000000000004</v>
      </c>
      <c r="P202" s="76">
        <f t="shared" si="74"/>
        <v>0.29000000000000004</v>
      </c>
      <c r="Q202" s="76">
        <f t="shared" si="74"/>
        <v>0.58000000000000007</v>
      </c>
      <c r="R202" s="70">
        <f t="shared" si="79"/>
        <v>20.3</v>
      </c>
      <c r="S202" s="49">
        <v>22</v>
      </c>
      <c r="T202" s="61"/>
      <c r="U202" s="58">
        <f t="shared" si="76"/>
        <v>1.6999999999999993</v>
      </c>
      <c r="V202" s="69">
        <f t="shared" si="80"/>
        <v>0</v>
      </c>
      <c r="W202" s="69">
        <f t="shared" si="81"/>
        <v>0</v>
      </c>
      <c r="X202" s="69">
        <f t="shared" si="82"/>
        <v>0</v>
      </c>
      <c r="Y202" s="69">
        <f t="shared" si="83"/>
        <v>0</v>
      </c>
      <c r="Z202" s="69">
        <f t="shared" si="84"/>
        <v>0</v>
      </c>
      <c r="AA202" s="69">
        <f t="shared" si="85"/>
        <v>0</v>
      </c>
      <c r="AB202" s="69">
        <f t="shared" si="86"/>
        <v>0</v>
      </c>
      <c r="AC202" s="58">
        <f t="shared" si="87"/>
        <v>0</v>
      </c>
      <c r="AD202" s="83">
        <f t="shared" ref="AD202:AD265" si="90">SUM(T202:AB202)</f>
        <v>1.6999999999999993</v>
      </c>
      <c r="AE202" s="39">
        <f>VLOOKUP(A202,summary!$A$5:$AO$5000,41,0)</f>
        <v>-3</v>
      </c>
      <c r="AF202" s="80">
        <f t="shared" si="88"/>
        <v>-43.5</v>
      </c>
      <c r="AG202" s="20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</row>
    <row r="203" spans="1:51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63">
        <v>7.2</v>
      </c>
      <c r="H203" s="67">
        <f>VLOOKUP(A203,summary!$A$5:$AL$5006,34,0)</f>
        <v>0</v>
      </c>
      <c r="I203" s="67">
        <f t="shared" si="89"/>
        <v>0</v>
      </c>
      <c r="J203" s="68">
        <v>0.3</v>
      </c>
      <c r="K203" s="76">
        <f t="shared" si="77"/>
        <v>1.512</v>
      </c>
      <c r="L203" s="76">
        <f t="shared" si="78"/>
        <v>4.3200000000000002E-2</v>
      </c>
      <c r="M203" s="76">
        <f t="shared" si="78"/>
        <v>0.17280000000000001</v>
      </c>
      <c r="N203" s="76">
        <f t="shared" si="74"/>
        <v>2.1600000000000001E-2</v>
      </c>
      <c r="O203" s="76">
        <f t="shared" si="74"/>
        <v>8.6400000000000005E-2</v>
      </c>
      <c r="P203" s="76">
        <f t="shared" si="74"/>
        <v>0.10800000000000001</v>
      </c>
      <c r="Q203" s="76">
        <f t="shared" si="74"/>
        <v>0.21600000000000003</v>
      </c>
      <c r="R203" s="70">
        <f t="shared" si="79"/>
        <v>9.36</v>
      </c>
      <c r="S203" s="49">
        <v>9.5</v>
      </c>
      <c r="T203" s="61"/>
      <c r="U203" s="58">
        <f t="shared" si="76"/>
        <v>0.14000000000000057</v>
      </c>
      <c r="V203" s="69">
        <f t="shared" si="80"/>
        <v>0</v>
      </c>
      <c r="W203" s="69">
        <f t="shared" si="81"/>
        <v>0</v>
      </c>
      <c r="X203" s="69">
        <f t="shared" si="82"/>
        <v>0</v>
      </c>
      <c r="Y203" s="69">
        <f t="shared" si="83"/>
        <v>0</v>
      </c>
      <c r="Z203" s="69">
        <f t="shared" si="84"/>
        <v>0</v>
      </c>
      <c r="AA203" s="69">
        <f t="shared" si="85"/>
        <v>0</v>
      </c>
      <c r="AB203" s="69">
        <f t="shared" si="86"/>
        <v>0</v>
      </c>
      <c r="AC203" s="58">
        <f t="shared" si="87"/>
        <v>0</v>
      </c>
      <c r="AD203" s="83">
        <f t="shared" si="90"/>
        <v>0.14000000000000057</v>
      </c>
      <c r="AE203" s="39">
        <f>VLOOKUP(A203,summary!$A$5:$AO$5000,41,0)</f>
        <v>0</v>
      </c>
      <c r="AF203" s="80">
        <f t="shared" si="88"/>
        <v>0</v>
      </c>
      <c r="AG203" s="20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</row>
    <row r="204" spans="1:51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63"/>
      <c r="H204" s="67">
        <f>VLOOKUP(A204,summary!$A$5:$AL$5006,34,0)</f>
        <v>0</v>
      </c>
      <c r="I204" s="67">
        <f t="shared" si="89"/>
        <v>0</v>
      </c>
      <c r="J204" s="68">
        <f t="shared" ref="J204:J257" si="91">J203</f>
        <v>0.3</v>
      </c>
      <c r="K204" s="76">
        <f t="shared" si="77"/>
        <v>0</v>
      </c>
      <c r="L204" s="76">
        <f t="shared" si="78"/>
        <v>0</v>
      </c>
      <c r="M204" s="76">
        <f t="shared" si="78"/>
        <v>0</v>
      </c>
      <c r="N204" s="76">
        <f t="shared" si="74"/>
        <v>0</v>
      </c>
      <c r="O204" s="76">
        <f t="shared" si="74"/>
        <v>0</v>
      </c>
      <c r="P204" s="76">
        <f t="shared" si="74"/>
        <v>0</v>
      </c>
      <c r="Q204" s="76">
        <f t="shared" si="74"/>
        <v>0</v>
      </c>
      <c r="R204" s="70">
        <f t="shared" si="79"/>
        <v>0</v>
      </c>
      <c r="S204" s="49">
        <v>0</v>
      </c>
      <c r="T204" s="61"/>
      <c r="U204" s="58">
        <f t="shared" si="76"/>
        <v>0</v>
      </c>
      <c r="V204" s="69">
        <f t="shared" si="80"/>
        <v>0</v>
      </c>
      <c r="W204" s="69">
        <f t="shared" si="81"/>
        <v>0</v>
      </c>
      <c r="X204" s="69">
        <f t="shared" si="82"/>
        <v>0</v>
      </c>
      <c r="Y204" s="69">
        <f t="shared" si="83"/>
        <v>0</v>
      </c>
      <c r="Z204" s="69">
        <f t="shared" si="84"/>
        <v>0</v>
      </c>
      <c r="AA204" s="69">
        <f t="shared" si="85"/>
        <v>0</v>
      </c>
      <c r="AB204" s="69">
        <f t="shared" si="86"/>
        <v>0</v>
      </c>
      <c r="AC204" s="58">
        <f t="shared" si="87"/>
        <v>0</v>
      </c>
      <c r="AD204" s="83">
        <f t="shared" si="90"/>
        <v>0</v>
      </c>
      <c r="AE204" s="39">
        <f>VLOOKUP(A204,summary!$A$5:$AO$5000,41,0)</f>
        <v>0</v>
      </c>
      <c r="AF204" s="80">
        <f t="shared" si="88"/>
        <v>0</v>
      </c>
      <c r="AG204" s="20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</row>
    <row r="205" spans="1:51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63">
        <v>10</v>
      </c>
      <c r="H205" s="67">
        <f>VLOOKUP(A205,summary!$A$5:$AL$5006,34,0)</f>
        <v>0</v>
      </c>
      <c r="I205" s="67">
        <f t="shared" si="89"/>
        <v>0</v>
      </c>
      <c r="J205" s="68">
        <v>0.4</v>
      </c>
      <c r="K205" s="76">
        <f t="shared" si="77"/>
        <v>2.8</v>
      </c>
      <c r="L205" s="76">
        <f t="shared" si="78"/>
        <v>0.08</v>
      </c>
      <c r="M205" s="76">
        <f t="shared" si="78"/>
        <v>0.32</v>
      </c>
      <c r="N205" s="76">
        <f t="shared" si="74"/>
        <v>0.04</v>
      </c>
      <c r="O205" s="76">
        <f t="shared" si="74"/>
        <v>0.16</v>
      </c>
      <c r="P205" s="76">
        <f t="shared" si="74"/>
        <v>0.2</v>
      </c>
      <c r="Q205" s="76">
        <f t="shared" si="74"/>
        <v>0.4</v>
      </c>
      <c r="R205" s="70">
        <f t="shared" si="79"/>
        <v>14</v>
      </c>
      <c r="S205" s="49">
        <v>0</v>
      </c>
      <c r="T205" s="61"/>
      <c r="U205" s="58">
        <v>0</v>
      </c>
      <c r="V205" s="69">
        <f t="shared" si="80"/>
        <v>0</v>
      </c>
      <c r="W205" s="69">
        <f t="shared" si="81"/>
        <v>0</v>
      </c>
      <c r="X205" s="69">
        <f t="shared" si="82"/>
        <v>0</v>
      </c>
      <c r="Y205" s="69">
        <f t="shared" si="83"/>
        <v>0</v>
      </c>
      <c r="Z205" s="69">
        <f t="shared" si="84"/>
        <v>0</v>
      </c>
      <c r="AA205" s="69">
        <f t="shared" si="85"/>
        <v>0</v>
      </c>
      <c r="AB205" s="69">
        <f t="shared" si="86"/>
        <v>0</v>
      </c>
      <c r="AC205" s="58">
        <f t="shared" si="87"/>
        <v>0</v>
      </c>
      <c r="AD205" s="83">
        <f t="shared" si="90"/>
        <v>0</v>
      </c>
      <c r="AE205" s="39">
        <f>VLOOKUP(A205,summary!$A$5:$AO$5000,41,0)</f>
        <v>0</v>
      </c>
      <c r="AF205" s="80">
        <f t="shared" si="88"/>
        <v>0</v>
      </c>
      <c r="AG205" s="20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</row>
    <row r="206" spans="1:51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63">
        <v>25</v>
      </c>
      <c r="H206" s="67">
        <f>VLOOKUP(A206,summary!$A$5:$AL$5006,34,0)</f>
        <v>0</v>
      </c>
      <c r="I206" s="67">
        <f t="shared" si="89"/>
        <v>0</v>
      </c>
      <c r="J206" s="68">
        <v>0.25</v>
      </c>
      <c r="K206" s="76">
        <f t="shared" si="77"/>
        <v>4.375</v>
      </c>
      <c r="L206" s="76">
        <f t="shared" si="78"/>
        <v>0.125</v>
      </c>
      <c r="M206" s="76">
        <f t="shared" si="78"/>
        <v>0.5</v>
      </c>
      <c r="N206" s="76">
        <f t="shared" si="74"/>
        <v>6.25E-2</v>
      </c>
      <c r="O206" s="76">
        <f t="shared" si="74"/>
        <v>0.25</v>
      </c>
      <c r="P206" s="76">
        <f t="shared" si="74"/>
        <v>0.3125</v>
      </c>
      <c r="Q206" s="76">
        <f t="shared" si="74"/>
        <v>0.625</v>
      </c>
      <c r="R206" s="70">
        <f t="shared" si="79"/>
        <v>31.25</v>
      </c>
      <c r="S206" s="49">
        <v>0</v>
      </c>
      <c r="T206" s="61"/>
      <c r="U206" s="58">
        <v>0</v>
      </c>
      <c r="V206" s="69">
        <f t="shared" si="80"/>
        <v>0</v>
      </c>
      <c r="W206" s="69">
        <f t="shared" si="81"/>
        <v>0</v>
      </c>
      <c r="X206" s="69">
        <f t="shared" si="82"/>
        <v>0</v>
      </c>
      <c r="Y206" s="69">
        <f t="shared" si="83"/>
        <v>0</v>
      </c>
      <c r="Z206" s="69">
        <f t="shared" si="84"/>
        <v>0</v>
      </c>
      <c r="AA206" s="69">
        <f t="shared" si="85"/>
        <v>0</v>
      </c>
      <c r="AB206" s="69">
        <f t="shared" si="86"/>
        <v>0</v>
      </c>
      <c r="AC206" s="58">
        <f t="shared" si="87"/>
        <v>0</v>
      </c>
      <c r="AD206" s="83">
        <f t="shared" si="90"/>
        <v>0</v>
      </c>
      <c r="AE206" s="39">
        <f>VLOOKUP(A206,summary!$A$5:$AO$5000,41,0)</f>
        <v>0</v>
      </c>
      <c r="AF206" s="80">
        <f t="shared" si="88"/>
        <v>0</v>
      </c>
      <c r="AG206" s="20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</row>
    <row r="207" spans="1:51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63">
        <v>48</v>
      </c>
      <c r="H207" s="67">
        <f>VLOOKUP(A207,summary!$A$5:$AL$5006,34,0)</f>
        <v>0</v>
      </c>
      <c r="I207" s="67">
        <f t="shared" si="89"/>
        <v>0</v>
      </c>
      <c r="J207" s="68">
        <v>0.15</v>
      </c>
      <c r="K207" s="76">
        <f t="shared" si="77"/>
        <v>5.0399999999999991</v>
      </c>
      <c r="L207" s="76">
        <f t="shared" si="78"/>
        <v>0.14399999999999999</v>
      </c>
      <c r="M207" s="76">
        <f t="shared" si="78"/>
        <v>0.57599999999999996</v>
      </c>
      <c r="N207" s="76">
        <f t="shared" si="74"/>
        <v>7.1999999999999995E-2</v>
      </c>
      <c r="O207" s="76">
        <f t="shared" si="74"/>
        <v>0.28799999999999998</v>
      </c>
      <c r="P207" s="76">
        <f t="shared" si="74"/>
        <v>0.36</v>
      </c>
      <c r="Q207" s="76">
        <f t="shared" si="74"/>
        <v>0.72</v>
      </c>
      <c r="R207" s="70">
        <f t="shared" si="79"/>
        <v>55.2</v>
      </c>
      <c r="S207" s="49">
        <v>0</v>
      </c>
      <c r="T207" s="61"/>
      <c r="U207" s="58">
        <v>0</v>
      </c>
      <c r="V207" s="69">
        <f t="shared" si="80"/>
        <v>0</v>
      </c>
      <c r="W207" s="69">
        <f t="shared" si="81"/>
        <v>0</v>
      </c>
      <c r="X207" s="69">
        <f t="shared" si="82"/>
        <v>0</v>
      </c>
      <c r="Y207" s="69">
        <f t="shared" si="83"/>
        <v>0</v>
      </c>
      <c r="Z207" s="69">
        <f t="shared" si="84"/>
        <v>0</v>
      </c>
      <c r="AA207" s="69">
        <f t="shared" si="85"/>
        <v>0</v>
      </c>
      <c r="AB207" s="69">
        <f t="shared" si="86"/>
        <v>0</v>
      </c>
      <c r="AC207" s="58">
        <f t="shared" si="87"/>
        <v>0</v>
      </c>
      <c r="AD207" s="83">
        <f t="shared" si="90"/>
        <v>0</v>
      </c>
      <c r="AE207" s="39">
        <f>VLOOKUP(A207,summary!$A$5:$AO$5000,41,0)</f>
        <v>0</v>
      </c>
      <c r="AF207" s="80">
        <f t="shared" si="88"/>
        <v>0</v>
      </c>
      <c r="AG207" s="20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</row>
    <row r="208" spans="1:51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63">
        <v>45</v>
      </c>
      <c r="H208" s="67">
        <f>VLOOKUP(A208,summary!$A$5:$AL$5006,34,0)</f>
        <v>0</v>
      </c>
      <c r="I208" s="67">
        <f t="shared" si="89"/>
        <v>0</v>
      </c>
      <c r="J208" s="68">
        <v>0.15</v>
      </c>
      <c r="K208" s="76">
        <f t="shared" si="77"/>
        <v>4.7249999999999996</v>
      </c>
      <c r="L208" s="76">
        <f t="shared" si="78"/>
        <v>0.13500000000000001</v>
      </c>
      <c r="M208" s="76">
        <f t="shared" si="78"/>
        <v>0.54</v>
      </c>
      <c r="N208" s="76">
        <f t="shared" si="74"/>
        <v>6.7500000000000004E-2</v>
      </c>
      <c r="O208" s="76">
        <f t="shared" si="74"/>
        <v>0.27</v>
      </c>
      <c r="P208" s="76">
        <f t="shared" si="74"/>
        <v>0.33750000000000002</v>
      </c>
      <c r="Q208" s="76">
        <f t="shared" si="74"/>
        <v>0.67500000000000004</v>
      </c>
      <c r="R208" s="70">
        <f t="shared" si="79"/>
        <v>51.75</v>
      </c>
      <c r="S208" s="49">
        <v>0</v>
      </c>
      <c r="T208" s="61"/>
      <c r="U208" s="58">
        <v>0</v>
      </c>
      <c r="V208" s="69">
        <f t="shared" si="80"/>
        <v>0</v>
      </c>
      <c r="W208" s="69">
        <f t="shared" si="81"/>
        <v>0</v>
      </c>
      <c r="X208" s="69">
        <f t="shared" si="82"/>
        <v>0</v>
      </c>
      <c r="Y208" s="69">
        <f t="shared" si="83"/>
        <v>0</v>
      </c>
      <c r="Z208" s="69">
        <f t="shared" si="84"/>
        <v>0</v>
      </c>
      <c r="AA208" s="69">
        <f t="shared" si="85"/>
        <v>0</v>
      </c>
      <c r="AB208" s="69">
        <f t="shared" si="86"/>
        <v>0</v>
      </c>
      <c r="AC208" s="58">
        <f t="shared" si="87"/>
        <v>0</v>
      </c>
      <c r="AD208" s="83">
        <f t="shared" si="90"/>
        <v>0</v>
      </c>
      <c r="AE208" s="39">
        <f>VLOOKUP(A208,summary!$A$5:$AO$5000,41,0)</f>
        <v>0</v>
      </c>
      <c r="AF208" s="80">
        <f t="shared" si="88"/>
        <v>0</v>
      </c>
      <c r="AG208" s="20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</row>
    <row r="209" spans="1:51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63">
        <v>11.5</v>
      </c>
      <c r="H209" s="67">
        <f>VLOOKUP(A209,summary!$A$5:$AL$5006,34,0)</f>
        <v>0</v>
      </c>
      <c r="I209" s="67">
        <f t="shared" si="89"/>
        <v>0</v>
      </c>
      <c r="J209" s="68">
        <v>0.2</v>
      </c>
      <c r="K209" s="76">
        <f t="shared" si="77"/>
        <v>1.61</v>
      </c>
      <c r="L209" s="76">
        <f t="shared" si="78"/>
        <v>4.6000000000000006E-2</v>
      </c>
      <c r="M209" s="76">
        <f t="shared" si="78"/>
        <v>0.18400000000000002</v>
      </c>
      <c r="N209" s="76">
        <f t="shared" si="74"/>
        <v>2.3000000000000003E-2</v>
      </c>
      <c r="O209" s="76">
        <f t="shared" si="74"/>
        <v>9.2000000000000012E-2</v>
      </c>
      <c r="P209" s="76">
        <f t="shared" si="74"/>
        <v>0.11500000000000002</v>
      </c>
      <c r="Q209" s="76">
        <f t="shared" si="74"/>
        <v>0.23000000000000004</v>
      </c>
      <c r="R209" s="70">
        <f t="shared" si="79"/>
        <v>13.8</v>
      </c>
      <c r="S209" s="49">
        <v>14</v>
      </c>
      <c r="T209" s="61"/>
      <c r="U209" s="58">
        <f>S209-R209</f>
        <v>0.19999999999999929</v>
      </c>
      <c r="V209" s="69">
        <f t="shared" si="80"/>
        <v>0</v>
      </c>
      <c r="W209" s="69">
        <f t="shared" si="81"/>
        <v>0</v>
      </c>
      <c r="X209" s="69">
        <f t="shared" si="82"/>
        <v>0</v>
      </c>
      <c r="Y209" s="69">
        <f t="shared" si="83"/>
        <v>0</v>
      </c>
      <c r="Z209" s="69">
        <f t="shared" si="84"/>
        <v>0</v>
      </c>
      <c r="AA209" s="69">
        <f t="shared" si="85"/>
        <v>0</v>
      </c>
      <c r="AB209" s="69">
        <f t="shared" si="86"/>
        <v>0</v>
      </c>
      <c r="AC209" s="58">
        <f t="shared" si="87"/>
        <v>0</v>
      </c>
      <c r="AD209" s="83">
        <f t="shared" si="90"/>
        <v>0.19999999999999929</v>
      </c>
      <c r="AE209" s="39">
        <f>VLOOKUP(A209,summary!$A$5:$AO$5000,41,0)</f>
        <v>0</v>
      </c>
      <c r="AF209" s="80">
        <f t="shared" si="88"/>
        <v>0</v>
      </c>
      <c r="AG209" s="20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</row>
    <row r="210" spans="1:51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63">
        <v>11.5</v>
      </c>
      <c r="H210" s="67">
        <f>VLOOKUP(A210,summary!$A$5:$AL$5006,34,0)</f>
        <v>0</v>
      </c>
      <c r="I210" s="67">
        <f t="shared" si="89"/>
        <v>0</v>
      </c>
      <c r="J210" s="68">
        <v>0.2</v>
      </c>
      <c r="K210" s="76">
        <f t="shared" si="77"/>
        <v>1.61</v>
      </c>
      <c r="L210" s="76">
        <f t="shared" si="78"/>
        <v>4.6000000000000006E-2</v>
      </c>
      <c r="M210" s="76">
        <f t="shared" si="78"/>
        <v>0.18400000000000002</v>
      </c>
      <c r="N210" s="76">
        <f t="shared" si="74"/>
        <v>2.3000000000000003E-2</v>
      </c>
      <c r="O210" s="76">
        <f t="shared" si="74"/>
        <v>9.2000000000000012E-2</v>
      </c>
      <c r="P210" s="76">
        <f t="shared" si="74"/>
        <v>0.11500000000000002</v>
      </c>
      <c r="Q210" s="76">
        <f t="shared" si="74"/>
        <v>0.23000000000000004</v>
      </c>
      <c r="R210" s="70">
        <f t="shared" si="79"/>
        <v>13.8</v>
      </c>
      <c r="S210" s="49">
        <v>14</v>
      </c>
      <c r="T210" s="61"/>
      <c r="U210" s="58">
        <f>S210-R210</f>
        <v>0.19999999999999929</v>
      </c>
      <c r="V210" s="69">
        <f t="shared" si="80"/>
        <v>0</v>
      </c>
      <c r="W210" s="69">
        <f t="shared" si="81"/>
        <v>0</v>
      </c>
      <c r="X210" s="69">
        <f t="shared" si="82"/>
        <v>0</v>
      </c>
      <c r="Y210" s="69">
        <f t="shared" si="83"/>
        <v>0</v>
      </c>
      <c r="Z210" s="69">
        <f t="shared" si="84"/>
        <v>0</v>
      </c>
      <c r="AA210" s="69">
        <f t="shared" si="85"/>
        <v>0</v>
      </c>
      <c r="AB210" s="69">
        <f t="shared" si="86"/>
        <v>0</v>
      </c>
      <c r="AC210" s="58">
        <f t="shared" si="87"/>
        <v>0</v>
      </c>
      <c r="AD210" s="83">
        <f t="shared" si="90"/>
        <v>0.19999999999999929</v>
      </c>
      <c r="AE210" s="39">
        <f>VLOOKUP(A210,summary!$A$5:$AO$5000,41,0)</f>
        <v>0</v>
      </c>
      <c r="AF210" s="80">
        <f t="shared" si="88"/>
        <v>0</v>
      </c>
      <c r="AG210" s="20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</row>
    <row r="211" spans="1:51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63">
        <v>10.5</v>
      </c>
      <c r="H211" s="67">
        <f>VLOOKUP(A211,summary!$A$5:$AL$5006,34,0)</f>
        <v>0</v>
      </c>
      <c r="I211" s="67">
        <f t="shared" si="89"/>
        <v>0</v>
      </c>
      <c r="J211" s="68">
        <v>0.3</v>
      </c>
      <c r="K211" s="76">
        <f t="shared" si="77"/>
        <v>2.2049999999999996</v>
      </c>
      <c r="L211" s="76">
        <f t="shared" si="78"/>
        <v>6.3E-2</v>
      </c>
      <c r="M211" s="76">
        <f t="shared" si="78"/>
        <v>0.252</v>
      </c>
      <c r="N211" s="76">
        <f t="shared" si="74"/>
        <v>3.15E-2</v>
      </c>
      <c r="O211" s="76">
        <f t="shared" si="74"/>
        <v>0.126</v>
      </c>
      <c r="P211" s="76">
        <f t="shared" si="74"/>
        <v>0.1575</v>
      </c>
      <c r="Q211" s="76">
        <f t="shared" si="74"/>
        <v>0.315</v>
      </c>
      <c r="R211" s="70">
        <f t="shared" si="79"/>
        <v>13.649999999999999</v>
      </c>
      <c r="S211" s="49">
        <v>0</v>
      </c>
      <c r="T211" s="61"/>
      <c r="U211" s="58">
        <v>0</v>
      </c>
      <c r="V211" s="69">
        <f t="shared" si="80"/>
        <v>0</v>
      </c>
      <c r="W211" s="69">
        <f t="shared" si="81"/>
        <v>0</v>
      </c>
      <c r="X211" s="69">
        <f t="shared" si="82"/>
        <v>0</v>
      </c>
      <c r="Y211" s="69">
        <f t="shared" si="83"/>
        <v>0</v>
      </c>
      <c r="Z211" s="69">
        <f t="shared" si="84"/>
        <v>0</v>
      </c>
      <c r="AA211" s="69">
        <f t="shared" si="85"/>
        <v>0</v>
      </c>
      <c r="AB211" s="69">
        <f t="shared" si="86"/>
        <v>0</v>
      </c>
      <c r="AC211" s="58">
        <f t="shared" si="87"/>
        <v>0</v>
      </c>
      <c r="AD211" s="83">
        <f t="shared" si="90"/>
        <v>0</v>
      </c>
      <c r="AE211" s="39">
        <f>VLOOKUP(A211,summary!$A$5:$AO$5000,41,0)</f>
        <v>0</v>
      </c>
      <c r="AF211" s="80">
        <f t="shared" si="88"/>
        <v>0</v>
      </c>
      <c r="AG211" s="20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</row>
    <row r="212" spans="1:51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63">
        <v>8.5</v>
      </c>
      <c r="H212" s="67">
        <f>VLOOKUP(A212,summary!$A$5:$AL$5006,34,0)</f>
        <v>0</v>
      </c>
      <c r="I212" s="67">
        <f t="shared" si="89"/>
        <v>0</v>
      </c>
      <c r="J212" s="68">
        <v>0.4</v>
      </c>
      <c r="K212" s="76">
        <f t="shared" si="77"/>
        <v>2.38</v>
      </c>
      <c r="L212" s="76">
        <f t="shared" si="78"/>
        <v>6.8000000000000005E-2</v>
      </c>
      <c r="M212" s="76">
        <f t="shared" si="78"/>
        <v>0.27200000000000002</v>
      </c>
      <c r="N212" s="76">
        <f t="shared" si="74"/>
        <v>3.4000000000000002E-2</v>
      </c>
      <c r="O212" s="76">
        <f t="shared" si="74"/>
        <v>0.13600000000000001</v>
      </c>
      <c r="P212" s="76">
        <f t="shared" si="74"/>
        <v>0.17000000000000004</v>
      </c>
      <c r="Q212" s="76">
        <f t="shared" si="74"/>
        <v>0.34000000000000008</v>
      </c>
      <c r="R212" s="70">
        <f t="shared" si="79"/>
        <v>11.899999999999999</v>
      </c>
      <c r="S212" s="49">
        <v>0</v>
      </c>
      <c r="T212" s="61"/>
      <c r="U212" s="58">
        <v>0</v>
      </c>
      <c r="V212" s="69">
        <f t="shared" si="80"/>
        <v>0</v>
      </c>
      <c r="W212" s="69">
        <f t="shared" si="81"/>
        <v>0</v>
      </c>
      <c r="X212" s="69">
        <f t="shared" si="82"/>
        <v>0</v>
      </c>
      <c r="Y212" s="69">
        <f t="shared" si="83"/>
        <v>0</v>
      </c>
      <c r="Z212" s="69">
        <f t="shared" si="84"/>
        <v>0</v>
      </c>
      <c r="AA212" s="69">
        <f t="shared" si="85"/>
        <v>0</v>
      </c>
      <c r="AB212" s="69">
        <f t="shared" si="86"/>
        <v>0</v>
      </c>
      <c r="AC212" s="58">
        <f t="shared" si="87"/>
        <v>0</v>
      </c>
      <c r="AD212" s="83">
        <f t="shared" si="90"/>
        <v>0</v>
      </c>
      <c r="AE212" s="39">
        <f>VLOOKUP(A212,summary!$A$5:$AO$5000,41,0)</f>
        <v>0</v>
      </c>
      <c r="AF212" s="80">
        <f t="shared" si="88"/>
        <v>0</v>
      </c>
      <c r="AG212" s="20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</row>
    <row r="213" spans="1:51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63">
        <v>14</v>
      </c>
      <c r="H213" s="67">
        <f>VLOOKUP(A213,summary!$A$5:$AL$5006,34,0)</f>
        <v>0</v>
      </c>
      <c r="I213" s="67">
        <f t="shared" si="89"/>
        <v>0</v>
      </c>
      <c r="J213" s="68">
        <v>0.3</v>
      </c>
      <c r="K213" s="76">
        <f t="shared" si="77"/>
        <v>2.94</v>
      </c>
      <c r="L213" s="76">
        <f t="shared" si="78"/>
        <v>8.4000000000000005E-2</v>
      </c>
      <c r="M213" s="76">
        <f t="shared" si="78"/>
        <v>0.33600000000000002</v>
      </c>
      <c r="N213" s="76">
        <f t="shared" si="74"/>
        <v>4.2000000000000003E-2</v>
      </c>
      <c r="O213" s="76">
        <f t="shared" si="74"/>
        <v>0.16800000000000001</v>
      </c>
      <c r="P213" s="76">
        <f t="shared" si="74"/>
        <v>0.21000000000000002</v>
      </c>
      <c r="Q213" s="76">
        <f t="shared" si="74"/>
        <v>0.42000000000000004</v>
      </c>
      <c r="R213" s="70">
        <f t="shared" si="79"/>
        <v>18.2</v>
      </c>
      <c r="S213" s="49">
        <v>0</v>
      </c>
      <c r="T213" s="61"/>
      <c r="U213" s="58">
        <v>0</v>
      </c>
      <c r="V213" s="69">
        <f t="shared" si="80"/>
        <v>0</v>
      </c>
      <c r="W213" s="69">
        <f t="shared" si="81"/>
        <v>0</v>
      </c>
      <c r="X213" s="69">
        <f t="shared" si="82"/>
        <v>0</v>
      </c>
      <c r="Y213" s="69">
        <f t="shared" si="83"/>
        <v>0</v>
      </c>
      <c r="Z213" s="69">
        <f t="shared" si="84"/>
        <v>0</v>
      </c>
      <c r="AA213" s="69">
        <f t="shared" si="85"/>
        <v>0</v>
      </c>
      <c r="AB213" s="69">
        <f t="shared" si="86"/>
        <v>0</v>
      </c>
      <c r="AC213" s="58">
        <f t="shared" si="87"/>
        <v>0</v>
      </c>
      <c r="AD213" s="83">
        <f t="shared" si="90"/>
        <v>0</v>
      </c>
      <c r="AE213" s="39">
        <f>VLOOKUP(A213,summary!$A$5:$AO$5000,41,0)</f>
        <v>0</v>
      </c>
      <c r="AF213" s="80">
        <f t="shared" si="88"/>
        <v>0</v>
      </c>
      <c r="AG213" s="20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</row>
    <row r="214" spans="1:51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63">
        <v>12</v>
      </c>
      <c r="H214" s="67">
        <f>VLOOKUP(A214,summary!$A$5:$AL$5006,34,0)</f>
        <v>0</v>
      </c>
      <c r="I214" s="67">
        <f t="shared" si="89"/>
        <v>0</v>
      </c>
      <c r="J214" s="68">
        <v>0.3</v>
      </c>
      <c r="K214" s="76">
        <f t="shared" si="77"/>
        <v>2.5199999999999996</v>
      </c>
      <c r="L214" s="76">
        <f t="shared" si="78"/>
        <v>7.1999999999999995E-2</v>
      </c>
      <c r="M214" s="76">
        <f t="shared" si="78"/>
        <v>0.28799999999999998</v>
      </c>
      <c r="N214" s="76">
        <f t="shared" si="74"/>
        <v>3.5999999999999997E-2</v>
      </c>
      <c r="O214" s="76">
        <f t="shared" si="74"/>
        <v>0.14399999999999999</v>
      </c>
      <c r="P214" s="76">
        <f t="shared" si="74"/>
        <v>0.18</v>
      </c>
      <c r="Q214" s="76">
        <f t="shared" si="74"/>
        <v>0.36</v>
      </c>
      <c r="R214" s="70">
        <f t="shared" si="79"/>
        <v>15.6</v>
      </c>
      <c r="S214" s="49">
        <v>0</v>
      </c>
      <c r="T214" s="61"/>
      <c r="U214" s="58">
        <v>0</v>
      </c>
      <c r="V214" s="69">
        <f t="shared" si="80"/>
        <v>0</v>
      </c>
      <c r="W214" s="69">
        <f t="shared" si="81"/>
        <v>0</v>
      </c>
      <c r="X214" s="69">
        <f t="shared" si="82"/>
        <v>0</v>
      </c>
      <c r="Y214" s="69">
        <f t="shared" si="83"/>
        <v>0</v>
      </c>
      <c r="Z214" s="69">
        <f t="shared" si="84"/>
        <v>0</v>
      </c>
      <c r="AA214" s="69">
        <f t="shared" si="85"/>
        <v>0</v>
      </c>
      <c r="AB214" s="69">
        <f t="shared" si="86"/>
        <v>0</v>
      </c>
      <c r="AC214" s="58">
        <f t="shared" si="87"/>
        <v>0</v>
      </c>
      <c r="AD214" s="83">
        <f t="shared" si="90"/>
        <v>0</v>
      </c>
      <c r="AE214" s="39">
        <f>VLOOKUP(A214,summary!$A$5:$AO$5000,41,0)</f>
        <v>0</v>
      </c>
      <c r="AF214" s="80">
        <f t="shared" si="88"/>
        <v>0</v>
      </c>
      <c r="AG214" s="20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</row>
    <row r="215" spans="1:51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63"/>
      <c r="H215" s="67">
        <f>VLOOKUP(A215,summary!$A$5:$AL$5006,34,0)</f>
        <v>0</v>
      </c>
      <c r="I215" s="67">
        <f t="shared" si="89"/>
        <v>0</v>
      </c>
      <c r="J215" s="68">
        <f t="shared" si="91"/>
        <v>0.3</v>
      </c>
      <c r="K215" s="76">
        <f t="shared" si="77"/>
        <v>0</v>
      </c>
      <c r="L215" s="76">
        <f t="shared" si="78"/>
        <v>0</v>
      </c>
      <c r="M215" s="76">
        <f t="shared" si="78"/>
        <v>0</v>
      </c>
      <c r="N215" s="76">
        <f t="shared" si="74"/>
        <v>0</v>
      </c>
      <c r="O215" s="76">
        <f t="shared" si="74"/>
        <v>0</v>
      </c>
      <c r="P215" s="76">
        <f t="shared" si="74"/>
        <v>0</v>
      </c>
      <c r="Q215" s="76">
        <f t="shared" si="74"/>
        <v>0</v>
      </c>
      <c r="R215" s="70">
        <f t="shared" si="79"/>
        <v>0</v>
      </c>
      <c r="S215" s="49">
        <v>0</v>
      </c>
      <c r="T215" s="61"/>
      <c r="U215" s="58">
        <f t="shared" ref="U215:U223" si="92">S215-R215</f>
        <v>0</v>
      </c>
      <c r="V215" s="69">
        <f t="shared" si="80"/>
        <v>0</v>
      </c>
      <c r="W215" s="69">
        <f t="shared" si="81"/>
        <v>0</v>
      </c>
      <c r="X215" s="69">
        <f t="shared" si="82"/>
        <v>0</v>
      </c>
      <c r="Y215" s="69">
        <f t="shared" si="83"/>
        <v>0</v>
      </c>
      <c r="Z215" s="69">
        <f t="shared" si="84"/>
        <v>0</v>
      </c>
      <c r="AA215" s="69">
        <f t="shared" si="85"/>
        <v>0</v>
      </c>
      <c r="AB215" s="69">
        <f t="shared" si="86"/>
        <v>0</v>
      </c>
      <c r="AC215" s="58">
        <f t="shared" si="87"/>
        <v>0</v>
      </c>
      <c r="AD215" s="83">
        <f t="shared" si="90"/>
        <v>0</v>
      </c>
      <c r="AE215" s="39">
        <f>VLOOKUP(A215,summary!$A$5:$AO$5000,41,0)</f>
        <v>0</v>
      </c>
      <c r="AF215" s="80">
        <f t="shared" si="88"/>
        <v>0</v>
      </c>
      <c r="AG215" s="20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</row>
    <row r="216" spans="1:51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63"/>
      <c r="H216" s="67">
        <f>VLOOKUP(A216,summary!$A$5:$AL$5006,34,0)</f>
        <v>0</v>
      </c>
      <c r="I216" s="67">
        <f t="shared" si="89"/>
        <v>0</v>
      </c>
      <c r="J216" s="68">
        <f t="shared" si="91"/>
        <v>0.3</v>
      </c>
      <c r="K216" s="76">
        <f t="shared" si="77"/>
        <v>0</v>
      </c>
      <c r="L216" s="76">
        <f t="shared" si="78"/>
        <v>0</v>
      </c>
      <c r="M216" s="76">
        <f t="shared" si="78"/>
        <v>0</v>
      </c>
      <c r="N216" s="76">
        <f t="shared" si="74"/>
        <v>0</v>
      </c>
      <c r="O216" s="76">
        <f t="shared" si="74"/>
        <v>0</v>
      </c>
      <c r="P216" s="76">
        <f t="shared" si="74"/>
        <v>0</v>
      </c>
      <c r="Q216" s="76">
        <f t="shared" si="74"/>
        <v>0</v>
      </c>
      <c r="R216" s="70">
        <f t="shared" si="79"/>
        <v>0</v>
      </c>
      <c r="S216" s="49">
        <v>0</v>
      </c>
      <c r="T216" s="61"/>
      <c r="U216" s="58">
        <f t="shared" si="92"/>
        <v>0</v>
      </c>
      <c r="V216" s="69">
        <f t="shared" si="80"/>
        <v>0</v>
      </c>
      <c r="W216" s="69">
        <f t="shared" si="81"/>
        <v>0</v>
      </c>
      <c r="X216" s="69">
        <f t="shared" si="82"/>
        <v>0</v>
      </c>
      <c r="Y216" s="69">
        <f t="shared" si="83"/>
        <v>0</v>
      </c>
      <c r="Z216" s="69">
        <f t="shared" si="84"/>
        <v>0</v>
      </c>
      <c r="AA216" s="69">
        <f t="shared" si="85"/>
        <v>0</v>
      </c>
      <c r="AB216" s="69">
        <f t="shared" si="86"/>
        <v>0</v>
      </c>
      <c r="AC216" s="58">
        <f t="shared" si="87"/>
        <v>0</v>
      </c>
      <c r="AD216" s="83">
        <f t="shared" si="90"/>
        <v>0</v>
      </c>
      <c r="AE216" s="39">
        <f>VLOOKUP(A216,summary!$A$5:$AO$5000,41,0)</f>
        <v>0</v>
      </c>
      <c r="AF216" s="80">
        <f t="shared" si="88"/>
        <v>0</v>
      </c>
      <c r="AG216" s="20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</row>
    <row r="217" spans="1:51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63">
        <v>19.899999999999999</v>
      </c>
      <c r="H217" s="67">
        <f>VLOOKUP(A217,summary!$A$5:$AL$5006,34,0)</f>
        <v>0</v>
      </c>
      <c r="I217" s="67">
        <f t="shared" si="89"/>
        <v>0</v>
      </c>
      <c r="J217" s="68">
        <v>0.25</v>
      </c>
      <c r="K217" s="76">
        <f t="shared" si="77"/>
        <v>3.4824999999999995</v>
      </c>
      <c r="L217" s="76">
        <f t="shared" si="78"/>
        <v>9.9499999999999991E-2</v>
      </c>
      <c r="M217" s="76">
        <f t="shared" si="78"/>
        <v>0.39799999999999996</v>
      </c>
      <c r="N217" s="76">
        <f t="shared" si="74"/>
        <v>4.9749999999999996E-2</v>
      </c>
      <c r="O217" s="76">
        <f t="shared" si="74"/>
        <v>0.19899999999999998</v>
      </c>
      <c r="P217" s="76">
        <f t="shared" si="74"/>
        <v>0.24875</v>
      </c>
      <c r="Q217" s="76">
        <f t="shared" si="74"/>
        <v>0.4975</v>
      </c>
      <c r="R217" s="70">
        <f t="shared" si="79"/>
        <v>24.875</v>
      </c>
      <c r="S217" s="49">
        <v>25</v>
      </c>
      <c r="T217" s="61"/>
      <c r="U217" s="58">
        <f t="shared" si="92"/>
        <v>0.125</v>
      </c>
      <c r="V217" s="69">
        <f t="shared" si="80"/>
        <v>0</v>
      </c>
      <c r="W217" s="69">
        <f t="shared" si="81"/>
        <v>0</v>
      </c>
      <c r="X217" s="69">
        <f t="shared" si="82"/>
        <v>0</v>
      </c>
      <c r="Y217" s="69">
        <f t="shared" si="83"/>
        <v>0</v>
      </c>
      <c r="Z217" s="69">
        <f t="shared" si="84"/>
        <v>0</v>
      </c>
      <c r="AA217" s="69">
        <f t="shared" si="85"/>
        <v>0</v>
      </c>
      <c r="AB217" s="69">
        <f t="shared" si="86"/>
        <v>0</v>
      </c>
      <c r="AC217" s="58">
        <f t="shared" si="87"/>
        <v>0</v>
      </c>
      <c r="AD217" s="83">
        <f t="shared" si="90"/>
        <v>0.125</v>
      </c>
      <c r="AE217" s="39">
        <f>VLOOKUP(A217,summary!$A$5:$AO$5000,41,0)</f>
        <v>-1</v>
      </c>
      <c r="AF217" s="80">
        <f t="shared" si="88"/>
        <v>-19.899999999999999</v>
      </c>
      <c r="AG217" s="20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</row>
    <row r="218" spans="1:51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63">
        <v>17.5</v>
      </c>
      <c r="H218" s="67">
        <f>VLOOKUP(A218,summary!$A$5:$AL$5006,34,0)</f>
        <v>0</v>
      </c>
      <c r="I218" s="67">
        <f t="shared" si="89"/>
        <v>0</v>
      </c>
      <c r="J218" s="68">
        <v>0.3</v>
      </c>
      <c r="K218" s="76">
        <f t="shared" si="77"/>
        <v>3.6749999999999998</v>
      </c>
      <c r="L218" s="76">
        <f t="shared" si="78"/>
        <v>0.105</v>
      </c>
      <c r="M218" s="76">
        <f t="shared" si="78"/>
        <v>0.42</v>
      </c>
      <c r="N218" s="76">
        <f t="shared" si="74"/>
        <v>5.2499999999999998E-2</v>
      </c>
      <c r="O218" s="76">
        <f t="shared" si="74"/>
        <v>0.21</v>
      </c>
      <c r="P218" s="76">
        <f t="shared" si="74"/>
        <v>0.26250000000000001</v>
      </c>
      <c r="Q218" s="76">
        <f t="shared" si="74"/>
        <v>0.52500000000000002</v>
      </c>
      <c r="R218" s="70">
        <f t="shared" si="79"/>
        <v>22.75</v>
      </c>
      <c r="S218" s="49">
        <v>25</v>
      </c>
      <c r="T218" s="61"/>
      <c r="U218" s="58">
        <f t="shared" si="92"/>
        <v>2.25</v>
      </c>
      <c r="V218" s="69">
        <f t="shared" si="80"/>
        <v>0</v>
      </c>
      <c r="W218" s="69">
        <f t="shared" si="81"/>
        <v>0</v>
      </c>
      <c r="X218" s="69">
        <f t="shared" si="82"/>
        <v>0</v>
      </c>
      <c r="Y218" s="69">
        <f t="shared" si="83"/>
        <v>0</v>
      </c>
      <c r="Z218" s="69">
        <f t="shared" si="84"/>
        <v>0</v>
      </c>
      <c r="AA218" s="69">
        <f t="shared" si="85"/>
        <v>0</v>
      </c>
      <c r="AB218" s="69">
        <f t="shared" si="86"/>
        <v>0</v>
      </c>
      <c r="AC218" s="58">
        <f t="shared" si="87"/>
        <v>0</v>
      </c>
      <c r="AD218" s="83">
        <f t="shared" si="90"/>
        <v>2.25</v>
      </c>
      <c r="AE218" s="39">
        <f>VLOOKUP(A218,summary!$A$5:$AO$5000,41,0)</f>
        <v>0</v>
      </c>
      <c r="AF218" s="80">
        <f t="shared" si="88"/>
        <v>0</v>
      </c>
      <c r="AG218" s="20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</row>
    <row r="219" spans="1:51" ht="20" customHeight="1" x14ac:dyDescent="0.45">
      <c r="A219" s="36"/>
      <c r="B219" s="25"/>
      <c r="C219" s="26"/>
      <c r="D219" s="17"/>
      <c r="E219" s="17"/>
      <c r="F219" s="17"/>
      <c r="G219" s="63">
        <v>0</v>
      </c>
      <c r="H219" s="67">
        <v>0</v>
      </c>
      <c r="I219" s="67">
        <f t="shared" si="89"/>
        <v>0</v>
      </c>
      <c r="J219" s="68">
        <v>0.5</v>
      </c>
      <c r="K219" s="76">
        <f t="shared" si="77"/>
        <v>0</v>
      </c>
      <c r="L219" s="76">
        <f t="shared" si="78"/>
        <v>0</v>
      </c>
      <c r="M219" s="76">
        <f t="shared" si="78"/>
        <v>0</v>
      </c>
      <c r="N219" s="76">
        <f t="shared" si="74"/>
        <v>0</v>
      </c>
      <c r="O219" s="76">
        <f t="shared" si="74"/>
        <v>0</v>
      </c>
      <c r="P219" s="76">
        <f t="shared" si="74"/>
        <v>0</v>
      </c>
      <c r="Q219" s="76">
        <f t="shared" si="74"/>
        <v>0</v>
      </c>
      <c r="R219" s="70">
        <f t="shared" si="79"/>
        <v>0</v>
      </c>
      <c r="S219" s="49">
        <v>0</v>
      </c>
      <c r="T219" s="61"/>
      <c r="U219" s="58">
        <f t="shared" si="92"/>
        <v>0</v>
      </c>
      <c r="V219" s="69">
        <f t="shared" si="80"/>
        <v>0</v>
      </c>
      <c r="W219" s="69">
        <f t="shared" si="81"/>
        <v>0</v>
      </c>
      <c r="X219" s="69">
        <f t="shared" si="82"/>
        <v>0</v>
      </c>
      <c r="Y219" s="69">
        <f t="shared" si="83"/>
        <v>0</v>
      </c>
      <c r="Z219" s="69">
        <f t="shared" si="84"/>
        <v>0</v>
      </c>
      <c r="AA219" s="69">
        <f t="shared" si="85"/>
        <v>0</v>
      </c>
      <c r="AB219" s="69">
        <f t="shared" si="86"/>
        <v>0</v>
      </c>
      <c r="AC219" s="58">
        <f t="shared" si="87"/>
        <v>0</v>
      </c>
      <c r="AD219" s="83">
        <f t="shared" si="90"/>
        <v>0</v>
      </c>
      <c r="AE219" s="39"/>
      <c r="AF219" s="80"/>
      <c r="AG219" s="20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</row>
    <row r="220" spans="1:51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63">
        <v>23</v>
      </c>
      <c r="H220" s="67">
        <f>VLOOKUP(A220,summary!$A$5:$AL$5006,34,0)</f>
        <v>0</v>
      </c>
      <c r="I220" s="67">
        <f t="shared" si="89"/>
        <v>0</v>
      </c>
      <c r="J220" s="68">
        <v>0</v>
      </c>
      <c r="K220" s="76">
        <f t="shared" si="77"/>
        <v>0</v>
      </c>
      <c r="L220" s="76">
        <f t="shared" si="78"/>
        <v>0</v>
      </c>
      <c r="M220" s="76">
        <f t="shared" si="78"/>
        <v>0</v>
      </c>
      <c r="N220" s="76">
        <f t="shared" si="74"/>
        <v>0</v>
      </c>
      <c r="O220" s="76">
        <f t="shared" si="74"/>
        <v>0</v>
      </c>
      <c r="P220" s="76">
        <f t="shared" si="74"/>
        <v>0</v>
      </c>
      <c r="Q220" s="76">
        <f t="shared" si="74"/>
        <v>0</v>
      </c>
      <c r="R220" s="70">
        <f t="shared" si="79"/>
        <v>23</v>
      </c>
      <c r="S220" s="49">
        <v>23</v>
      </c>
      <c r="T220" s="61"/>
      <c r="U220" s="58">
        <f t="shared" si="92"/>
        <v>0</v>
      </c>
      <c r="V220" s="69">
        <f t="shared" si="80"/>
        <v>0</v>
      </c>
      <c r="W220" s="69">
        <f t="shared" si="81"/>
        <v>0</v>
      </c>
      <c r="X220" s="69">
        <f t="shared" si="82"/>
        <v>0</v>
      </c>
      <c r="Y220" s="69">
        <f t="shared" si="83"/>
        <v>0</v>
      </c>
      <c r="Z220" s="69">
        <f t="shared" si="84"/>
        <v>0</v>
      </c>
      <c r="AA220" s="69">
        <f t="shared" si="85"/>
        <v>0</v>
      </c>
      <c r="AB220" s="69">
        <f t="shared" si="86"/>
        <v>0</v>
      </c>
      <c r="AC220" s="58">
        <f t="shared" si="87"/>
        <v>0</v>
      </c>
      <c r="AD220" s="83">
        <f t="shared" si="90"/>
        <v>0</v>
      </c>
      <c r="AE220" s="39">
        <f>VLOOKUP(A220,summary!$A$5:$AO$5000,41,0)</f>
        <v>-4</v>
      </c>
      <c r="AF220" s="80">
        <f t="shared" si="88"/>
        <v>-92</v>
      </c>
      <c r="AG220" s="20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</row>
    <row r="221" spans="1:51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63">
        <f>G220/2</f>
        <v>11.5</v>
      </c>
      <c r="H221" s="67">
        <f>VLOOKUP(A221,summary!$A$5:$AL$5006,34,0)</f>
        <v>0</v>
      </c>
      <c r="I221" s="67">
        <f t="shared" si="89"/>
        <v>0</v>
      </c>
      <c r="J221" s="68">
        <v>0.3</v>
      </c>
      <c r="K221" s="76">
        <f t="shared" si="77"/>
        <v>2.4149999999999996</v>
      </c>
      <c r="L221" s="76">
        <f t="shared" si="78"/>
        <v>6.8999999999999992E-2</v>
      </c>
      <c r="M221" s="76">
        <f t="shared" si="78"/>
        <v>0.27599999999999997</v>
      </c>
      <c r="N221" s="76">
        <f t="shared" si="74"/>
        <v>3.4499999999999996E-2</v>
      </c>
      <c r="O221" s="76">
        <f t="shared" si="74"/>
        <v>0.13799999999999998</v>
      </c>
      <c r="P221" s="76">
        <f t="shared" si="74"/>
        <v>0.17249999999999999</v>
      </c>
      <c r="Q221" s="76">
        <f t="shared" si="74"/>
        <v>0.34499999999999997</v>
      </c>
      <c r="R221" s="70">
        <f t="shared" si="79"/>
        <v>14.95</v>
      </c>
      <c r="S221" s="49">
        <v>18</v>
      </c>
      <c r="T221" s="61"/>
      <c r="U221" s="58">
        <f t="shared" si="92"/>
        <v>3.0500000000000007</v>
      </c>
      <c r="V221" s="69">
        <f t="shared" si="80"/>
        <v>0</v>
      </c>
      <c r="W221" s="69">
        <f t="shared" si="81"/>
        <v>0</v>
      </c>
      <c r="X221" s="69">
        <f t="shared" si="82"/>
        <v>0</v>
      </c>
      <c r="Y221" s="69">
        <f t="shared" si="83"/>
        <v>0</v>
      </c>
      <c r="Z221" s="69">
        <f t="shared" si="84"/>
        <v>0</v>
      </c>
      <c r="AA221" s="69">
        <f t="shared" si="85"/>
        <v>0</v>
      </c>
      <c r="AB221" s="69">
        <f t="shared" si="86"/>
        <v>0</v>
      </c>
      <c r="AC221" s="58">
        <f t="shared" si="87"/>
        <v>0</v>
      </c>
      <c r="AD221" s="83">
        <f t="shared" si="90"/>
        <v>3.0500000000000007</v>
      </c>
      <c r="AE221" s="39">
        <f>VLOOKUP(A221,summary!$A$5:$AO$5000,41,0)</f>
        <v>-2</v>
      </c>
      <c r="AF221" s="80">
        <f t="shared" si="88"/>
        <v>-23</v>
      </c>
      <c r="AG221" s="20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</row>
    <row r="222" spans="1:51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63">
        <v>77</v>
      </c>
      <c r="H222" s="67">
        <f>VLOOKUP(A222,summary!$A$5:$AL$5006,34,0)</f>
        <v>0</v>
      </c>
      <c r="I222" s="67">
        <f t="shared" si="89"/>
        <v>0</v>
      </c>
      <c r="J222" s="68">
        <v>0.1</v>
      </c>
      <c r="K222" s="76">
        <f t="shared" si="77"/>
        <v>5.39</v>
      </c>
      <c r="L222" s="76">
        <f t="shared" si="78"/>
        <v>0.154</v>
      </c>
      <c r="M222" s="76">
        <f t="shared" si="78"/>
        <v>0.61599999999999999</v>
      </c>
      <c r="N222" s="76">
        <f t="shared" si="74"/>
        <v>7.6999999999999999E-2</v>
      </c>
      <c r="O222" s="76">
        <f t="shared" si="74"/>
        <v>0.308</v>
      </c>
      <c r="P222" s="76">
        <f t="shared" si="74"/>
        <v>0.38500000000000001</v>
      </c>
      <c r="Q222" s="76">
        <f t="shared" si="74"/>
        <v>0.77</v>
      </c>
      <c r="R222" s="70">
        <f t="shared" si="79"/>
        <v>84.7</v>
      </c>
      <c r="S222" s="49">
        <v>85</v>
      </c>
      <c r="T222" s="61"/>
      <c r="U222" s="58">
        <f t="shared" si="92"/>
        <v>0.29999999999999716</v>
      </c>
      <c r="V222" s="69">
        <f t="shared" si="80"/>
        <v>0</v>
      </c>
      <c r="W222" s="69">
        <f t="shared" si="81"/>
        <v>0</v>
      </c>
      <c r="X222" s="69">
        <f t="shared" si="82"/>
        <v>0</v>
      </c>
      <c r="Y222" s="69">
        <f t="shared" si="83"/>
        <v>0</v>
      </c>
      <c r="Z222" s="69">
        <f t="shared" si="84"/>
        <v>0</v>
      </c>
      <c r="AA222" s="69">
        <f t="shared" si="85"/>
        <v>0</v>
      </c>
      <c r="AB222" s="69">
        <f t="shared" si="86"/>
        <v>0</v>
      </c>
      <c r="AC222" s="58">
        <f t="shared" si="87"/>
        <v>0</v>
      </c>
      <c r="AD222" s="83">
        <f t="shared" si="90"/>
        <v>0.29999999999999716</v>
      </c>
      <c r="AE222" s="39">
        <f>VLOOKUP(A222,summary!$A$5:$AO$5000,41,0)</f>
        <v>-2</v>
      </c>
      <c r="AF222" s="80">
        <f t="shared" si="88"/>
        <v>-154</v>
      </c>
      <c r="AG222" s="20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</row>
    <row r="223" spans="1:51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63">
        <f>G222/6</f>
        <v>12.833333333333334</v>
      </c>
      <c r="H223" s="67">
        <f>VLOOKUP(A223,summary!$A$5:$AL$5006,34,0)</f>
        <v>0</v>
      </c>
      <c r="I223" s="67">
        <f t="shared" si="89"/>
        <v>0</v>
      </c>
      <c r="J223" s="68">
        <v>0.1</v>
      </c>
      <c r="K223" s="76">
        <f t="shared" si="77"/>
        <v>0.89833333333333332</v>
      </c>
      <c r="L223" s="76">
        <f t="shared" si="78"/>
        <v>2.5666666666666671E-2</v>
      </c>
      <c r="M223" s="76">
        <f t="shared" si="78"/>
        <v>0.10266666666666668</v>
      </c>
      <c r="N223" s="76">
        <f t="shared" si="74"/>
        <v>1.2833333333333335E-2</v>
      </c>
      <c r="O223" s="76">
        <f t="shared" si="74"/>
        <v>5.1333333333333342E-2</v>
      </c>
      <c r="P223" s="76">
        <f t="shared" si="74"/>
        <v>6.4166666666666677E-2</v>
      </c>
      <c r="Q223" s="76">
        <f t="shared" si="74"/>
        <v>0.12833333333333335</v>
      </c>
      <c r="R223" s="70">
        <f t="shared" si="79"/>
        <v>14.116666666666667</v>
      </c>
      <c r="S223" s="49">
        <v>14.2</v>
      </c>
      <c r="T223" s="61"/>
      <c r="U223" s="58">
        <f t="shared" si="92"/>
        <v>8.3333333333332149E-2</v>
      </c>
      <c r="V223" s="69">
        <f t="shared" si="80"/>
        <v>0</v>
      </c>
      <c r="W223" s="69">
        <f t="shared" si="81"/>
        <v>0</v>
      </c>
      <c r="X223" s="69">
        <f t="shared" si="82"/>
        <v>0</v>
      </c>
      <c r="Y223" s="69">
        <f t="shared" si="83"/>
        <v>0</v>
      </c>
      <c r="Z223" s="69">
        <f t="shared" si="84"/>
        <v>0</v>
      </c>
      <c r="AA223" s="69">
        <f t="shared" si="85"/>
        <v>0</v>
      </c>
      <c r="AB223" s="69">
        <f t="shared" si="86"/>
        <v>0</v>
      </c>
      <c r="AC223" s="58">
        <f t="shared" si="87"/>
        <v>0</v>
      </c>
      <c r="AD223" s="83">
        <f t="shared" si="90"/>
        <v>8.3333333333332149E-2</v>
      </c>
      <c r="AE223" s="39">
        <f>VLOOKUP(A223,summary!$A$5:$AO$5000,41,0)</f>
        <v>0</v>
      </c>
      <c r="AF223" s="80">
        <f t="shared" si="88"/>
        <v>0</v>
      </c>
      <c r="AG223" s="20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</row>
    <row r="224" spans="1:51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63">
        <v>86</v>
      </c>
      <c r="H224" s="67">
        <f>VLOOKUP(A224,summary!$A$5:$AL$5006,34,0)</f>
        <v>0</v>
      </c>
      <c r="I224" s="67">
        <f t="shared" si="89"/>
        <v>0</v>
      </c>
      <c r="J224" s="68"/>
      <c r="K224" s="76">
        <f t="shared" si="77"/>
        <v>0</v>
      </c>
      <c r="L224" s="76">
        <f t="shared" si="78"/>
        <v>0</v>
      </c>
      <c r="M224" s="76">
        <f t="shared" si="78"/>
        <v>0</v>
      </c>
      <c r="N224" s="76">
        <f t="shared" si="74"/>
        <v>0</v>
      </c>
      <c r="O224" s="76">
        <f t="shared" si="74"/>
        <v>0</v>
      </c>
      <c r="P224" s="76">
        <f t="shared" si="74"/>
        <v>0</v>
      </c>
      <c r="Q224" s="76">
        <f t="shared" si="74"/>
        <v>0</v>
      </c>
      <c r="R224" s="70">
        <f t="shared" si="79"/>
        <v>86</v>
      </c>
      <c r="S224" s="49">
        <v>0</v>
      </c>
      <c r="T224" s="61"/>
      <c r="U224" s="58">
        <v>0</v>
      </c>
      <c r="V224" s="69">
        <f t="shared" si="80"/>
        <v>0</v>
      </c>
      <c r="W224" s="69">
        <f t="shared" si="81"/>
        <v>0</v>
      </c>
      <c r="X224" s="69">
        <f t="shared" si="82"/>
        <v>0</v>
      </c>
      <c r="Y224" s="69">
        <f t="shared" si="83"/>
        <v>0</v>
      </c>
      <c r="Z224" s="69">
        <f t="shared" si="84"/>
        <v>0</v>
      </c>
      <c r="AA224" s="69">
        <f t="shared" si="85"/>
        <v>0</v>
      </c>
      <c r="AB224" s="69">
        <f t="shared" si="86"/>
        <v>0</v>
      </c>
      <c r="AC224" s="58">
        <f t="shared" si="87"/>
        <v>0</v>
      </c>
      <c r="AD224" s="83">
        <f t="shared" si="90"/>
        <v>0</v>
      </c>
      <c r="AE224" s="39">
        <f>VLOOKUP(A224,summary!$A$5:$AO$5000,41,0)</f>
        <v>0</v>
      </c>
      <c r="AF224" s="80">
        <f t="shared" si="88"/>
        <v>0</v>
      </c>
      <c r="AG224" s="20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</row>
    <row r="225" spans="1:51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63">
        <f>G224/6</f>
        <v>14.333333333333334</v>
      </c>
      <c r="H225" s="67">
        <f>VLOOKUP(A225,summary!$A$5:$AL$5006,34,0)</f>
        <v>0</v>
      </c>
      <c r="I225" s="67">
        <f t="shared" si="89"/>
        <v>0</v>
      </c>
      <c r="J225" s="68">
        <v>0.2</v>
      </c>
      <c r="K225" s="76">
        <f t="shared" si="77"/>
        <v>2.0066666666666668</v>
      </c>
      <c r="L225" s="76">
        <f t="shared" si="78"/>
        <v>5.7333333333333347E-2</v>
      </c>
      <c r="M225" s="76">
        <f t="shared" si="78"/>
        <v>0.22933333333333339</v>
      </c>
      <c r="N225" s="76">
        <f t="shared" si="74"/>
        <v>2.8666666666666674E-2</v>
      </c>
      <c r="O225" s="76">
        <f t="shared" si="74"/>
        <v>0.11466666666666669</v>
      </c>
      <c r="P225" s="76">
        <f t="shared" si="74"/>
        <v>0.14333333333333337</v>
      </c>
      <c r="Q225" s="76">
        <f t="shared" si="74"/>
        <v>0.28666666666666674</v>
      </c>
      <c r="R225" s="70">
        <f t="shared" si="79"/>
        <v>17.2</v>
      </c>
      <c r="S225" s="49">
        <v>18</v>
      </c>
      <c r="T225" s="61"/>
      <c r="U225" s="58">
        <f>S225-R225</f>
        <v>0.80000000000000071</v>
      </c>
      <c r="V225" s="69">
        <f t="shared" si="80"/>
        <v>0</v>
      </c>
      <c r="W225" s="69">
        <f t="shared" si="81"/>
        <v>0</v>
      </c>
      <c r="X225" s="69">
        <f t="shared" si="82"/>
        <v>0</v>
      </c>
      <c r="Y225" s="69">
        <f t="shared" si="83"/>
        <v>0</v>
      </c>
      <c r="Z225" s="69">
        <f t="shared" si="84"/>
        <v>0</v>
      </c>
      <c r="AA225" s="69">
        <f t="shared" si="85"/>
        <v>0</v>
      </c>
      <c r="AB225" s="69">
        <f t="shared" si="86"/>
        <v>0</v>
      </c>
      <c r="AC225" s="58">
        <f t="shared" si="87"/>
        <v>0</v>
      </c>
      <c r="AD225" s="83">
        <f t="shared" si="90"/>
        <v>0.80000000000000071</v>
      </c>
      <c r="AE225" s="39">
        <f>VLOOKUP(A225,summary!$A$5:$AO$5000,41,0)</f>
        <v>-113</v>
      </c>
      <c r="AF225" s="80">
        <f t="shared" si="88"/>
        <v>-1619.6666666666667</v>
      </c>
      <c r="AG225" s="20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</row>
    <row r="226" spans="1:51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63">
        <v>41.5</v>
      </c>
      <c r="H226" s="67">
        <f>VLOOKUP(A226,summary!$A$5:$AL$5006,34,0)</f>
        <v>0</v>
      </c>
      <c r="I226" s="67">
        <f t="shared" si="89"/>
        <v>0</v>
      </c>
      <c r="J226" s="68"/>
      <c r="K226" s="76">
        <f t="shared" si="77"/>
        <v>0</v>
      </c>
      <c r="L226" s="76">
        <f t="shared" si="78"/>
        <v>0</v>
      </c>
      <c r="M226" s="76">
        <f t="shared" si="78"/>
        <v>0</v>
      </c>
      <c r="N226" s="76">
        <f t="shared" si="74"/>
        <v>0</v>
      </c>
      <c r="O226" s="76">
        <f t="shared" si="74"/>
        <v>0</v>
      </c>
      <c r="P226" s="76">
        <f t="shared" si="74"/>
        <v>0</v>
      </c>
      <c r="Q226" s="76">
        <f t="shared" si="74"/>
        <v>0</v>
      </c>
      <c r="R226" s="70">
        <f t="shared" si="79"/>
        <v>41.5</v>
      </c>
      <c r="S226" s="49">
        <v>0</v>
      </c>
      <c r="T226" s="61"/>
      <c r="U226" s="58">
        <v>0</v>
      </c>
      <c r="V226" s="69">
        <f t="shared" si="80"/>
        <v>0</v>
      </c>
      <c r="W226" s="69">
        <f t="shared" si="81"/>
        <v>0</v>
      </c>
      <c r="X226" s="69">
        <f t="shared" si="82"/>
        <v>0</v>
      </c>
      <c r="Y226" s="69">
        <f t="shared" si="83"/>
        <v>0</v>
      </c>
      <c r="Z226" s="69">
        <f t="shared" si="84"/>
        <v>0</v>
      </c>
      <c r="AA226" s="69">
        <f t="shared" si="85"/>
        <v>0</v>
      </c>
      <c r="AB226" s="69">
        <f t="shared" si="86"/>
        <v>0</v>
      </c>
      <c r="AC226" s="58">
        <f t="shared" si="87"/>
        <v>0</v>
      </c>
      <c r="AD226" s="83">
        <f t="shared" si="90"/>
        <v>0</v>
      </c>
      <c r="AE226" s="39">
        <f>VLOOKUP(A226,summary!$A$5:$AO$5000,41,0)</f>
        <v>0</v>
      </c>
      <c r="AF226" s="80">
        <f t="shared" si="88"/>
        <v>0</v>
      </c>
      <c r="AG226" s="20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</row>
    <row r="227" spans="1:51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63">
        <f>G226/6</f>
        <v>6.916666666666667</v>
      </c>
      <c r="H227" s="67">
        <f>VLOOKUP(A227,summary!$A$5:$AL$5006,34,0)</f>
        <v>0</v>
      </c>
      <c r="I227" s="67">
        <f t="shared" si="89"/>
        <v>0</v>
      </c>
      <c r="J227" s="68">
        <v>0.2</v>
      </c>
      <c r="K227" s="76">
        <f t="shared" si="77"/>
        <v>0.96833333333333338</v>
      </c>
      <c r="L227" s="76">
        <f t="shared" si="78"/>
        <v>2.7666666666666673E-2</v>
      </c>
      <c r="M227" s="76">
        <f t="shared" si="78"/>
        <v>0.11066666666666669</v>
      </c>
      <c r="N227" s="76">
        <f t="shared" si="74"/>
        <v>1.3833333333333336E-2</v>
      </c>
      <c r="O227" s="76">
        <f t="shared" si="74"/>
        <v>5.5333333333333345E-2</v>
      </c>
      <c r="P227" s="76">
        <f t="shared" si="74"/>
        <v>6.9166666666666682E-2</v>
      </c>
      <c r="Q227" s="76">
        <f t="shared" si="74"/>
        <v>0.13833333333333336</v>
      </c>
      <c r="R227" s="70">
        <f t="shared" si="79"/>
        <v>8.3000000000000007</v>
      </c>
      <c r="S227" s="49">
        <v>9</v>
      </c>
      <c r="T227" s="61"/>
      <c r="U227" s="58">
        <f>S227-R227</f>
        <v>0.69999999999999929</v>
      </c>
      <c r="V227" s="69">
        <f t="shared" si="80"/>
        <v>0</v>
      </c>
      <c r="W227" s="69">
        <f t="shared" si="81"/>
        <v>0</v>
      </c>
      <c r="X227" s="69">
        <f t="shared" si="82"/>
        <v>0</v>
      </c>
      <c r="Y227" s="69">
        <f t="shared" si="83"/>
        <v>0</v>
      </c>
      <c r="Z227" s="69">
        <f t="shared" si="84"/>
        <v>0</v>
      </c>
      <c r="AA227" s="69">
        <f t="shared" si="85"/>
        <v>0</v>
      </c>
      <c r="AB227" s="69">
        <f t="shared" si="86"/>
        <v>0</v>
      </c>
      <c r="AC227" s="58">
        <f t="shared" si="87"/>
        <v>0</v>
      </c>
      <c r="AD227" s="83">
        <f t="shared" si="90"/>
        <v>0.69999999999999929</v>
      </c>
      <c r="AE227" s="39">
        <f>VLOOKUP(A227,summary!$A$5:$AO$5000,41,0)</f>
        <v>-74</v>
      </c>
      <c r="AF227" s="80">
        <f t="shared" si="88"/>
        <v>-511.83333333333337</v>
      </c>
      <c r="AG227" s="20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</row>
    <row r="228" spans="1:51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63">
        <v>46</v>
      </c>
      <c r="H228" s="67">
        <f>VLOOKUP(A228,summary!$A$5:$AL$5006,34,0)</f>
        <v>0</v>
      </c>
      <c r="I228" s="67">
        <f t="shared" si="89"/>
        <v>0</v>
      </c>
      <c r="J228" s="68"/>
      <c r="K228" s="76">
        <f t="shared" si="77"/>
        <v>0</v>
      </c>
      <c r="L228" s="76">
        <f t="shared" si="78"/>
        <v>0</v>
      </c>
      <c r="M228" s="76">
        <f t="shared" si="78"/>
        <v>0</v>
      </c>
      <c r="N228" s="76">
        <f t="shared" si="74"/>
        <v>0</v>
      </c>
      <c r="O228" s="76">
        <f t="shared" si="74"/>
        <v>0</v>
      </c>
      <c r="P228" s="76">
        <f t="shared" si="74"/>
        <v>0</v>
      </c>
      <c r="Q228" s="76">
        <f t="shared" si="74"/>
        <v>0</v>
      </c>
      <c r="R228" s="70">
        <f t="shared" si="79"/>
        <v>46</v>
      </c>
      <c r="S228" s="49">
        <v>0</v>
      </c>
      <c r="T228" s="61"/>
      <c r="U228" s="58">
        <v>0</v>
      </c>
      <c r="V228" s="69">
        <f t="shared" si="80"/>
        <v>0</v>
      </c>
      <c r="W228" s="69">
        <f t="shared" si="81"/>
        <v>0</v>
      </c>
      <c r="X228" s="69">
        <f t="shared" si="82"/>
        <v>0</v>
      </c>
      <c r="Y228" s="69">
        <f t="shared" si="83"/>
        <v>0</v>
      </c>
      <c r="Z228" s="69">
        <f t="shared" si="84"/>
        <v>0</v>
      </c>
      <c r="AA228" s="69">
        <f t="shared" si="85"/>
        <v>0</v>
      </c>
      <c r="AB228" s="69">
        <f t="shared" si="86"/>
        <v>0</v>
      </c>
      <c r="AC228" s="58">
        <f t="shared" si="87"/>
        <v>0</v>
      </c>
      <c r="AD228" s="83">
        <f t="shared" si="90"/>
        <v>0</v>
      </c>
      <c r="AE228" s="39">
        <f>VLOOKUP(A228,summary!$A$5:$AO$5000,41,0)</f>
        <v>0</v>
      </c>
      <c r="AF228" s="80">
        <f t="shared" si="88"/>
        <v>0</v>
      </c>
      <c r="AG228" s="20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</row>
    <row r="229" spans="1:51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63">
        <f>G228/6</f>
        <v>7.666666666666667</v>
      </c>
      <c r="H229" s="67">
        <f>VLOOKUP(A229,summary!$A$5:$AL$5006,34,0)</f>
        <v>0</v>
      </c>
      <c r="I229" s="67">
        <f t="shared" si="89"/>
        <v>0</v>
      </c>
      <c r="J229" s="68">
        <v>0.2</v>
      </c>
      <c r="K229" s="76">
        <f t="shared" si="77"/>
        <v>1.0733333333333333</v>
      </c>
      <c r="L229" s="76">
        <f t="shared" si="78"/>
        <v>3.0666666666666668E-2</v>
      </c>
      <c r="M229" s="76">
        <f t="shared" si="78"/>
        <v>0.12266666666666667</v>
      </c>
      <c r="N229" s="76">
        <f t="shared" si="74"/>
        <v>1.5333333333333334E-2</v>
      </c>
      <c r="O229" s="76">
        <f t="shared" si="74"/>
        <v>6.1333333333333337E-2</v>
      </c>
      <c r="P229" s="76">
        <f t="shared" si="74"/>
        <v>7.6666666666666675E-2</v>
      </c>
      <c r="Q229" s="76">
        <f t="shared" si="74"/>
        <v>0.15333333333333335</v>
      </c>
      <c r="R229" s="70">
        <f t="shared" si="79"/>
        <v>9.1999999999999993</v>
      </c>
      <c r="S229" s="49">
        <v>9.5</v>
      </c>
      <c r="T229" s="61"/>
      <c r="U229" s="58">
        <f>S229-R229</f>
        <v>0.30000000000000071</v>
      </c>
      <c r="V229" s="69">
        <f t="shared" si="80"/>
        <v>0</v>
      </c>
      <c r="W229" s="69">
        <f t="shared" si="81"/>
        <v>0</v>
      </c>
      <c r="X229" s="69">
        <f t="shared" si="82"/>
        <v>0</v>
      </c>
      <c r="Y229" s="69">
        <f t="shared" si="83"/>
        <v>0</v>
      </c>
      <c r="Z229" s="69">
        <f t="shared" si="84"/>
        <v>0</v>
      </c>
      <c r="AA229" s="69">
        <f t="shared" si="85"/>
        <v>0</v>
      </c>
      <c r="AB229" s="69">
        <f t="shared" si="86"/>
        <v>0</v>
      </c>
      <c r="AC229" s="58">
        <f t="shared" si="87"/>
        <v>0</v>
      </c>
      <c r="AD229" s="83">
        <f t="shared" si="90"/>
        <v>0.30000000000000071</v>
      </c>
      <c r="AE229" s="39">
        <f>VLOOKUP(A229,summary!$A$5:$AO$5000,41,0)</f>
        <v>-31</v>
      </c>
      <c r="AF229" s="80">
        <f t="shared" si="88"/>
        <v>-237.66666666666669</v>
      </c>
      <c r="AG229" s="20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</row>
    <row r="230" spans="1:51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63">
        <v>42</v>
      </c>
      <c r="H230" s="67">
        <f>VLOOKUP(A230,summary!$A$5:$AL$5006,34,0)</f>
        <v>0</v>
      </c>
      <c r="I230" s="67">
        <f t="shared" si="89"/>
        <v>0</v>
      </c>
      <c r="J230" s="68"/>
      <c r="K230" s="76">
        <f t="shared" si="77"/>
        <v>0</v>
      </c>
      <c r="L230" s="76">
        <f t="shared" si="78"/>
        <v>0</v>
      </c>
      <c r="M230" s="76">
        <f t="shared" si="78"/>
        <v>0</v>
      </c>
      <c r="N230" s="76">
        <f t="shared" si="74"/>
        <v>0</v>
      </c>
      <c r="O230" s="76">
        <f t="shared" si="74"/>
        <v>0</v>
      </c>
      <c r="P230" s="76">
        <f t="shared" si="74"/>
        <v>0</v>
      </c>
      <c r="Q230" s="76">
        <f t="shared" si="74"/>
        <v>0</v>
      </c>
      <c r="R230" s="70">
        <f t="shared" si="79"/>
        <v>42</v>
      </c>
      <c r="S230" s="49">
        <v>0</v>
      </c>
      <c r="T230" s="61"/>
      <c r="U230" s="58">
        <v>0</v>
      </c>
      <c r="V230" s="69">
        <f t="shared" si="80"/>
        <v>0</v>
      </c>
      <c r="W230" s="69">
        <f t="shared" si="81"/>
        <v>0</v>
      </c>
      <c r="X230" s="69">
        <f t="shared" si="82"/>
        <v>0</v>
      </c>
      <c r="Y230" s="69">
        <f t="shared" si="83"/>
        <v>0</v>
      </c>
      <c r="Z230" s="69">
        <f t="shared" si="84"/>
        <v>0</v>
      </c>
      <c r="AA230" s="69">
        <f t="shared" si="85"/>
        <v>0</v>
      </c>
      <c r="AB230" s="69">
        <f t="shared" si="86"/>
        <v>0</v>
      </c>
      <c r="AC230" s="58">
        <f t="shared" si="87"/>
        <v>0</v>
      </c>
      <c r="AD230" s="83">
        <f t="shared" si="90"/>
        <v>0</v>
      </c>
      <c r="AE230" s="39">
        <f>VLOOKUP(A230,summary!$A$5:$AO$5000,41,0)</f>
        <v>0</v>
      </c>
      <c r="AF230" s="80">
        <f t="shared" si="88"/>
        <v>0</v>
      </c>
      <c r="AG230" s="20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</row>
    <row r="231" spans="1:51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63">
        <f>G230/6</f>
        <v>7</v>
      </c>
      <c r="H231" s="67">
        <f>VLOOKUP(A231,summary!$A$5:$AL$5006,34,0)</f>
        <v>0</v>
      </c>
      <c r="I231" s="67">
        <f t="shared" si="89"/>
        <v>0</v>
      </c>
      <c r="J231" s="68">
        <v>0.2</v>
      </c>
      <c r="K231" s="76">
        <f t="shared" si="77"/>
        <v>0.98</v>
      </c>
      <c r="L231" s="76">
        <f t="shared" si="78"/>
        <v>2.8000000000000004E-2</v>
      </c>
      <c r="M231" s="76">
        <f t="shared" si="78"/>
        <v>0.11200000000000002</v>
      </c>
      <c r="N231" s="76">
        <f t="shared" si="74"/>
        <v>1.4000000000000002E-2</v>
      </c>
      <c r="O231" s="76">
        <f t="shared" si="74"/>
        <v>5.6000000000000008E-2</v>
      </c>
      <c r="P231" s="76">
        <f t="shared" si="74"/>
        <v>7.0000000000000007E-2</v>
      </c>
      <c r="Q231" s="76">
        <f t="shared" si="74"/>
        <v>0.14000000000000001</v>
      </c>
      <c r="R231" s="70">
        <f t="shared" si="79"/>
        <v>8.4</v>
      </c>
      <c r="S231" s="49">
        <v>10</v>
      </c>
      <c r="T231" s="61"/>
      <c r="U231" s="58">
        <f>S231-R231</f>
        <v>1.5999999999999996</v>
      </c>
      <c r="V231" s="69">
        <f t="shared" si="80"/>
        <v>0</v>
      </c>
      <c r="W231" s="69">
        <f t="shared" si="81"/>
        <v>0</v>
      </c>
      <c r="X231" s="69">
        <f t="shared" si="82"/>
        <v>0</v>
      </c>
      <c r="Y231" s="69">
        <f t="shared" si="83"/>
        <v>0</v>
      </c>
      <c r="Z231" s="69">
        <f t="shared" si="84"/>
        <v>0</v>
      </c>
      <c r="AA231" s="69">
        <f t="shared" si="85"/>
        <v>0</v>
      </c>
      <c r="AB231" s="69">
        <f t="shared" si="86"/>
        <v>0</v>
      </c>
      <c r="AC231" s="58">
        <f t="shared" si="87"/>
        <v>0</v>
      </c>
      <c r="AD231" s="83">
        <f t="shared" si="90"/>
        <v>1.5999999999999996</v>
      </c>
      <c r="AE231" s="39">
        <f>VLOOKUP(A231,summary!$A$5:$AO$5000,41,0)</f>
        <v>-18</v>
      </c>
      <c r="AF231" s="80">
        <f t="shared" si="88"/>
        <v>-126</v>
      </c>
      <c r="AG231" s="20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</row>
    <row r="232" spans="1:51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63">
        <f>1850/106</f>
        <v>17.452830188679247</v>
      </c>
      <c r="H232" s="67">
        <f>VLOOKUP(A232,summary!$A$5:$AL$5006,34,0)</f>
        <v>0</v>
      </c>
      <c r="I232" s="67">
        <f t="shared" si="89"/>
        <v>0</v>
      </c>
      <c r="J232" s="68">
        <v>0.2</v>
      </c>
      <c r="K232" s="76">
        <f t="shared" si="77"/>
        <v>2.4433962264150946</v>
      </c>
      <c r="L232" s="76">
        <f t="shared" si="78"/>
        <v>6.9811320754716993E-2</v>
      </c>
      <c r="M232" s="76">
        <f t="shared" si="78"/>
        <v>0.27924528301886797</v>
      </c>
      <c r="N232" s="76">
        <f t="shared" si="78"/>
        <v>3.4905660377358497E-2</v>
      </c>
      <c r="O232" s="76">
        <f t="shared" si="78"/>
        <v>0.13962264150943399</v>
      </c>
      <c r="P232" s="76">
        <f t="shared" si="78"/>
        <v>0.17452830188679247</v>
      </c>
      <c r="Q232" s="76">
        <f t="shared" si="78"/>
        <v>0.34905660377358494</v>
      </c>
      <c r="R232" s="70">
        <f t="shared" si="79"/>
        <v>20.943396226415096</v>
      </c>
      <c r="S232" s="49">
        <v>23</v>
      </c>
      <c r="T232" s="61"/>
      <c r="U232" s="58">
        <f>S232-R232</f>
        <v>2.0566037735849036</v>
      </c>
      <c r="V232" s="69">
        <f t="shared" si="80"/>
        <v>0</v>
      </c>
      <c r="W232" s="69">
        <f t="shared" si="81"/>
        <v>0</v>
      </c>
      <c r="X232" s="69">
        <f t="shared" si="82"/>
        <v>0</v>
      </c>
      <c r="Y232" s="69">
        <f t="shared" si="83"/>
        <v>0</v>
      </c>
      <c r="Z232" s="69">
        <f t="shared" si="84"/>
        <v>0</v>
      </c>
      <c r="AA232" s="69">
        <f t="shared" si="85"/>
        <v>0</v>
      </c>
      <c r="AB232" s="69">
        <f t="shared" si="86"/>
        <v>0</v>
      </c>
      <c r="AC232" s="58">
        <f t="shared" si="87"/>
        <v>0</v>
      </c>
      <c r="AD232" s="83">
        <f t="shared" si="90"/>
        <v>2.0566037735849036</v>
      </c>
      <c r="AE232" s="39">
        <f>VLOOKUP(A232,summary!$A$5:$AO$5000,41,0)</f>
        <v>-107</v>
      </c>
      <c r="AF232" s="80">
        <f t="shared" si="88"/>
        <v>-1867.4528301886794</v>
      </c>
      <c r="AG232" s="84"/>
      <c r="AH232" s="21"/>
      <c r="AI232" s="21"/>
      <c r="AJ232" s="21"/>
      <c r="AK232" s="21"/>
      <c r="AL232" s="21"/>
      <c r="AM232" s="21"/>
      <c r="AN232" s="21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</row>
    <row r="233" spans="1:51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63">
        <v>22</v>
      </c>
      <c r="H233" s="67">
        <f>VLOOKUP(A233,summary!$A$5:$AL$5006,34,0)</f>
        <v>0</v>
      </c>
      <c r="I233" s="67">
        <f t="shared" si="89"/>
        <v>0</v>
      </c>
      <c r="J233" s="68">
        <v>0.25</v>
      </c>
      <c r="K233" s="76">
        <f t="shared" si="77"/>
        <v>3.8499999999999996</v>
      </c>
      <c r="L233" s="76">
        <f t="shared" ref="L233:Q264" si="93">$G233*$J233*L$3</f>
        <v>0.11</v>
      </c>
      <c r="M233" s="76">
        <f t="shared" si="93"/>
        <v>0.44</v>
      </c>
      <c r="N233" s="76">
        <f t="shared" si="93"/>
        <v>5.5E-2</v>
      </c>
      <c r="O233" s="76">
        <f t="shared" si="93"/>
        <v>0.22</v>
      </c>
      <c r="P233" s="76">
        <f t="shared" si="93"/>
        <v>0.27500000000000002</v>
      </c>
      <c r="Q233" s="76">
        <f t="shared" si="93"/>
        <v>0.55000000000000004</v>
      </c>
      <c r="R233" s="70">
        <f t="shared" si="79"/>
        <v>27.5</v>
      </c>
      <c r="S233" s="49">
        <v>26</v>
      </c>
      <c r="T233" s="61"/>
      <c r="U233" s="58">
        <f>S233-R233</f>
        <v>-1.5</v>
      </c>
      <c r="V233" s="69">
        <f t="shared" si="80"/>
        <v>0</v>
      </c>
      <c r="W233" s="69">
        <f t="shared" si="81"/>
        <v>0</v>
      </c>
      <c r="X233" s="69">
        <f t="shared" si="82"/>
        <v>0</v>
      </c>
      <c r="Y233" s="69">
        <f t="shared" si="83"/>
        <v>0</v>
      </c>
      <c r="Z233" s="69">
        <f t="shared" si="84"/>
        <v>0</v>
      </c>
      <c r="AA233" s="69">
        <f t="shared" si="85"/>
        <v>0</v>
      </c>
      <c r="AB233" s="69">
        <f t="shared" si="86"/>
        <v>0</v>
      </c>
      <c r="AC233" s="58">
        <f t="shared" si="87"/>
        <v>0</v>
      </c>
      <c r="AD233" s="83">
        <f t="shared" si="90"/>
        <v>-1.5</v>
      </c>
      <c r="AE233" s="39">
        <f>VLOOKUP(A233,summary!$A$5:$AO$5000,41,0)</f>
        <v>0</v>
      </c>
      <c r="AF233" s="80">
        <f t="shared" si="88"/>
        <v>0</v>
      </c>
      <c r="AG233" s="20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</row>
    <row r="234" spans="1:51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63">
        <v>31</v>
      </c>
      <c r="H234" s="67">
        <f>VLOOKUP(A234,summary!$A$5:$AL$5006,34,0)</f>
        <v>0</v>
      </c>
      <c r="I234" s="67">
        <f t="shared" si="89"/>
        <v>0</v>
      </c>
      <c r="J234" s="68">
        <v>0.2</v>
      </c>
      <c r="K234" s="76">
        <f t="shared" si="77"/>
        <v>4.34</v>
      </c>
      <c r="L234" s="76">
        <f t="shared" si="93"/>
        <v>0.12400000000000001</v>
      </c>
      <c r="M234" s="76">
        <f t="shared" si="93"/>
        <v>0.49600000000000005</v>
      </c>
      <c r="N234" s="76">
        <f t="shared" si="93"/>
        <v>6.2000000000000006E-2</v>
      </c>
      <c r="O234" s="76">
        <f t="shared" si="93"/>
        <v>0.24800000000000003</v>
      </c>
      <c r="P234" s="76">
        <f t="shared" si="93"/>
        <v>0.31000000000000005</v>
      </c>
      <c r="Q234" s="76">
        <f t="shared" si="93"/>
        <v>0.62000000000000011</v>
      </c>
      <c r="R234" s="70">
        <f t="shared" si="79"/>
        <v>37.200000000000003</v>
      </c>
      <c r="S234" s="49">
        <v>38</v>
      </c>
      <c r="T234" s="61"/>
      <c r="U234" s="58">
        <f>S234-R234</f>
        <v>0.79999999999999716</v>
      </c>
      <c r="V234" s="69">
        <f t="shared" si="80"/>
        <v>0</v>
      </c>
      <c r="W234" s="69">
        <f t="shared" si="81"/>
        <v>0</v>
      </c>
      <c r="X234" s="69">
        <f t="shared" si="82"/>
        <v>0</v>
      </c>
      <c r="Y234" s="69">
        <f t="shared" si="83"/>
        <v>0</v>
      </c>
      <c r="Z234" s="69">
        <f t="shared" si="84"/>
        <v>0</v>
      </c>
      <c r="AA234" s="69">
        <f t="shared" si="85"/>
        <v>0</v>
      </c>
      <c r="AB234" s="69">
        <f t="shared" si="86"/>
        <v>0</v>
      </c>
      <c r="AC234" s="58">
        <f t="shared" si="87"/>
        <v>0</v>
      </c>
      <c r="AD234" s="83">
        <f t="shared" si="90"/>
        <v>0.79999999999999716</v>
      </c>
      <c r="AE234" s="39">
        <f>VLOOKUP(A234,summary!$A$5:$AO$5000,41,0)</f>
        <v>-1</v>
      </c>
      <c r="AF234" s="80">
        <f t="shared" si="88"/>
        <v>-31</v>
      </c>
      <c r="AG234" s="20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</row>
    <row r="235" spans="1:51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63">
        <f>G234/2</f>
        <v>15.5</v>
      </c>
      <c r="H235" s="67">
        <f>VLOOKUP(A235,summary!$A$5:$AL$5006,34,0)</f>
        <v>0</v>
      </c>
      <c r="I235" s="67">
        <f t="shared" si="89"/>
        <v>0</v>
      </c>
      <c r="J235" s="68">
        <v>0.2</v>
      </c>
      <c r="K235" s="76">
        <f t="shared" si="77"/>
        <v>2.17</v>
      </c>
      <c r="L235" s="76">
        <f t="shared" si="93"/>
        <v>6.2000000000000006E-2</v>
      </c>
      <c r="M235" s="76">
        <f t="shared" si="93"/>
        <v>0.24800000000000003</v>
      </c>
      <c r="N235" s="76">
        <f t="shared" si="93"/>
        <v>3.1000000000000003E-2</v>
      </c>
      <c r="O235" s="76">
        <f t="shared" si="93"/>
        <v>0.12400000000000001</v>
      </c>
      <c r="P235" s="76">
        <f t="shared" si="93"/>
        <v>0.15500000000000003</v>
      </c>
      <c r="Q235" s="76">
        <f t="shared" si="93"/>
        <v>0.31000000000000005</v>
      </c>
      <c r="R235" s="70">
        <f t="shared" si="79"/>
        <v>18.600000000000001</v>
      </c>
      <c r="S235" s="49">
        <v>18</v>
      </c>
      <c r="T235" s="61"/>
      <c r="U235" s="58">
        <f>S235-R235</f>
        <v>-0.60000000000000142</v>
      </c>
      <c r="V235" s="69">
        <f t="shared" si="80"/>
        <v>0</v>
      </c>
      <c r="W235" s="69">
        <f t="shared" si="81"/>
        <v>0</v>
      </c>
      <c r="X235" s="69">
        <f t="shared" si="82"/>
        <v>0</v>
      </c>
      <c r="Y235" s="69">
        <f t="shared" si="83"/>
        <v>0</v>
      </c>
      <c r="Z235" s="69">
        <f t="shared" si="84"/>
        <v>0</v>
      </c>
      <c r="AA235" s="69">
        <f t="shared" si="85"/>
        <v>0</v>
      </c>
      <c r="AB235" s="69">
        <f t="shared" si="86"/>
        <v>0</v>
      </c>
      <c r="AC235" s="58">
        <f t="shared" si="87"/>
        <v>0</v>
      </c>
      <c r="AD235" s="83">
        <f t="shared" si="90"/>
        <v>-0.60000000000000142</v>
      </c>
      <c r="AE235" s="39">
        <f>VLOOKUP(A235,summary!$A$5:$AO$5000,41,0)</f>
        <v>-29</v>
      </c>
      <c r="AF235" s="80">
        <f t="shared" si="88"/>
        <v>-449.5</v>
      </c>
      <c r="AG235" s="20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</row>
    <row r="236" spans="1:51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63">
        <f>G234/24</f>
        <v>1.2916666666666667</v>
      </c>
      <c r="H236" s="67">
        <f>VLOOKUP(A236,summary!$A$5:$AL$5006,34,0)</f>
        <v>0</v>
      </c>
      <c r="I236" s="67">
        <f t="shared" si="89"/>
        <v>0</v>
      </c>
      <c r="J236" s="68"/>
      <c r="K236" s="76">
        <f t="shared" si="77"/>
        <v>0</v>
      </c>
      <c r="L236" s="76">
        <f t="shared" si="93"/>
        <v>0</v>
      </c>
      <c r="M236" s="76">
        <f t="shared" si="93"/>
        <v>0</v>
      </c>
      <c r="N236" s="76">
        <f t="shared" si="93"/>
        <v>0</v>
      </c>
      <c r="O236" s="76">
        <f t="shared" si="93"/>
        <v>0</v>
      </c>
      <c r="P236" s="76">
        <f t="shared" si="93"/>
        <v>0</v>
      </c>
      <c r="Q236" s="76">
        <f t="shared" si="93"/>
        <v>0</v>
      </c>
      <c r="R236" s="70">
        <f t="shared" si="79"/>
        <v>1.2916666666666667</v>
      </c>
      <c r="S236" s="49">
        <v>0</v>
      </c>
      <c r="T236" s="61"/>
      <c r="U236" s="58">
        <v>0</v>
      </c>
      <c r="V236" s="69">
        <f t="shared" si="80"/>
        <v>0</v>
      </c>
      <c r="W236" s="69">
        <f t="shared" si="81"/>
        <v>0</v>
      </c>
      <c r="X236" s="69">
        <f t="shared" si="82"/>
        <v>0</v>
      </c>
      <c r="Y236" s="69">
        <f t="shared" si="83"/>
        <v>0</v>
      </c>
      <c r="Z236" s="69">
        <f t="shared" si="84"/>
        <v>0</v>
      </c>
      <c r="AA236" s="69">
        <f t="shared" si="85"/>
        <v>0</v>
      </c>
      <c r="AB236" s="69">
        <f t="shared" si="86"/>
        <v>0</v>
      </c>
      <c r="AC236" s="58">
        <f t="shared" si="87"/>
        <v>0</v>
      </c>
      <c r="AD236" s="83">
        <f t="shared" si="90"/>
        <v>0</v>
      </c>
      <c r="AE236" s="39">
        <f>VLOOKUP(A236,summary!$A$5:$AO$5000,41,0)</f>
        <v>0</v>
      </c>
      <c r="AF236" s="80">
        <f t="shared" si="88"/>
        <v>0</v>
      </c>
      <c r="AG236" s="20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</row>
    <row r="237" spans="1:51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63">
        <v>20</v>
      </c>
      <c r="H237" s="67">
        <f>VLOOKUP(A237,summary!$A$5:$AL$5006,34,0)</f>
        <v>0</v>
      </c>
      <c r="I237" s="67">
        <f t="shared" si="89"/>
        <v>0</v>
      </c>
      <c r="J237" s="68">
        <v>0.2</v>
      </c>
      <c r="K237" s="76">
        <f t="shared" si="77"/>
        <v>2.8</v>
      </c>
      <c r="L237" s="76">
        <f t="shared" si="93"/>
        <v>0.08</v>
      </c>
      <c r="M237" s="76">
        <f t="shared" si="93"/>
        <v>0.32</v>
      </c>
      <c r="N237" s="76">
        <f t="shared" si="93"/>
        <v>0.04</v>
      </c>
      <c r="O237" s="76">
        <f t="shared" si="93"/>
        <v>0.16</v>
      </c>
      <c r="P237" s="76">
        <f t="shared" si="93"/>
        <v>0.2</v>
      </c>
      <c r="Q237" s="76">
        <f t="shared" si="93"/>
        <v>0.4</v>
      </c>
      <c r="R237" s="70">
        <f t="shared" si="79"/>
        <v>24</v>
      </c>
      <c r="S237" s="49">
        <v>24</v>
      </c>
      <c r="T237" s="61"/>
      <c r="U237" s="58">
        <f>S237-R237</f>
        <v>0</v>
      </c>
      <c r="V237" s="69">
        <f t="shared" si="80"/>
        <v>0</v>
      </c>
      <c r="W237" s="69">
        <f t="shared" si="81"/>
        <v>0</v>
      </c>
      <c r="X237" s="69">
        <f t="shared" si="82"/>
        <v>0</v>
      </c>
      <c r="Y237" s="69">
        <f t="shared" si="83"/>
        <v>0</v>
      </c>
      <c r="Z237" s="69">
        <f t="shared" si="84"/>
        <v>0</v>
      </c>
      <c r="AA237" s="69">
        <f t="shared" si="85"/>
        <v>0</v>
      </c>
      <c r="AB237" s="69">
        <f t="shared" si="86"/>
        <v>0</v>
      </c>
      <c r="AC237" s="58">
        <f t="shared" si="87"/>
        <v>0</v>
      </c>
      <c r="AD237" s="83">
        <f t="shared" si="90"/>
        <v>0</v>
      </c>
      <c r="AE237" s="39">
        <f>VLOOKUP(A237,summary!$A$5:$AO$5000,41,0)</f>
        <v>-7</v>
      </c>
      <c r="AF237" s="80">
        <f t="shared" si="88"/>
        <v>-140</v>
      </c>
      <c r="AG237" s="20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</row>
    <row r="238" spans="1:51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63">
        <v>0</v>
      </c>
      <c r="H238" s="67">
        <f>VLOOKUP(A238,summary!$A$5:$AL$5006,34,0)</f>
        <v>0</v>
      </c>
      <c r="I238" s="67">
        <f t="shared" si="89"/>
        <v>0</v>
      </c>
      <c r="J238" s="68">
        <v>0.5</v>
      </c>
      <c r="K238" s="76">
        <f t="shared" si="77"/>
        <v>0</v>
      </c>
      <c r="L238" s="76">
        <f t="shared" si="93"/>
        <v>0</v>
      </c>
      <c r="M238" s="76">
        <f t="shared" si="93"/>
        <v>0</v>
      </c>
      <c r="N238" s="76">
        <f t="shared" si="93"/>
        <v>0</v>
      </c>
      <c r="O238" s="76">
        <f t="shared" si="93"/>
        <v>0</v>
      </c>
      <c r="P238" s="76">
        <f t="shared" si="93"/>
        <v>0</v>
      </c>
      <c r="Q238" s="76">
        <f t="shared" si="93"/>
        <v>0</v>
      </c>
      <c r="R238" s="70">
        <f t="shared" si="79"/>
        <v>0</v>
      </c>
      <c r="S238" s="49">
        <v>0</v>
      </c>
      <c r="T238" s="61"/>
      <c r="U238" s="58">
        <v>0</v>
      </c>
      <c r="V238" s="69">
        <f t="shared" si="80"/>
        <v>0</v>
      </c>
      <c r="W238" s="69">
        <f t="shared" si="81"/>
        <v>0</v>
      </c>
      <c r="X238" s="69">
        <f t="shared" si="82"/>
        <v>0</v>
      </c>
      <c r="Y238" s="69">
        <f t="shared" si="83"/>
        <v>0</v>
      </c>
      <c r="Z238" s="69">
        <f t="shared" si="84"/>
        <v>0</v>
      </c>
      <c r="AA238" s="69">
        <f t="shared" si="85"/>
        <v>0</v>
      </c>
      <c r="AB238" s="69">
        <f t="shared" si="86"/>
        <v>0</v>
      </c>
      <c r="AC238" s="58">
        <f t="shared" si="87"/>
        <v>0</v>
      </c>
      <c r="AD238" s="83">
        <f t="shared" si="90"/>
        <v>0</v>
      </c>
      <c r="AE238" s="39">
        <f>VLOOKUP(A238,summary!$A$5:$AO$5000,41,0)</f>
        <v>0</v>
      </c>
      <c r="AF238" s="80">
        <f t="shared" si="88"/>
        <v>0</v>
      </c>
      <c r="AG238" s="20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</row>
    <row r="239" spans="1:51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63">
        <v>23</v>
      </c>
      <c r="H239" s="67">
        <f>VLOOKUP(A239,summary!$A$5:$AL$5006,34,0)</f>
        <v>0</v>
      </c>
      <c r="I239" s="67">
        <f t="shared" si="89"/>
        <v>0</v>
      </c>
      <c r="J239" s="68">
        <v>0.08</v>
      </c>
      <c r="K239" s="76">
        <f t="shared" si="77"/>
        <v>1.288</v>
      </c>
      <c r="L239" s="76">
        <f t="shared" si="93"/>
        <v>3.6799999999999999E-2</v>
      </c>
      <c r="M239" s="76">
        <f t="shared" si="93"/>
        <v>0.1472</v>
      </c>
      <c r="N239" s="76">
        <f t="shared" si="93"/>
        <v>1.84E-2</v>
      </c>
      <c r="O239" s="76">
        <f t="shared" si="93"/>
        <v>7.3599999999999999E-2</v>
      </c>
      <c r="P239" s="76">
        <f t="shared" si="93"/>
        <v>9.2000000000000012E-2</v>
      </c>
      <c r="Q239" s="76">
        <f t="shared" si="93"/>
        <v>0.18400000000000002</v>
      </c>
      <c r="R239" s="70">
        <f t="shared" si="79"/>
        <v>24.84</v>
      </c>
      <c r="S239" s="49">
        <v>25</v>
      </c>
      <c r="T239" s="61"/>
      <c r="U239" s="58">
        <f t="shared" ref="U239:U244" si="94">S239-R239</f>
        <v>0.16000000000000014</v>
      </c>
      <c r="V239" s="69">
        <f t="shared" si="80"/>
        <v>0</v>
      </c>
      <c r="W239" s="69">
        <f t="shared" si="81"/>
        <v>0</v>
      </c>
      <c r="X239" s="69">
        <f t="shared" si="82"/>
        <v>0</v>
      </c>
      <c r="Y239" s="69">
        <f t="shared" si="83"/>
        <v>0</v>
      </c>
      <c r="Z239" s="69">
        <f t="shared" si="84"/>
        <v>0</v>
      </c>
      <c r="AA239" s="69">
        <f t="shared" si="85"/>
        <v>0</v>
      </c>
      <c r="AB239" s="69">
        <f t="shared" si="86"/>
        <v>0</v>
      </c>
      <c r="AC239" s="58">
        <f t="shared" si="87"/>
        <v>0</v>
      </c>
      <c r="AD239" s="83">
        <f t="shared" si="90"/>
        <v>0.16000000000000014</v>
      </c>
      <c r="AE239" s="39">
        <f>VLOOKUP(A239,summary!$A$5:$AO$5000,41,0)</f>
        <v>-33</v>
      </c>
      <c r="AF239" s="80">
        <f t="shared" si="88"/>
        <v>-759</v>
      </c>
      <c r="AG239" s="20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</row>
    <row r="240" spans="1:51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63">
        <v>27</v>
      </c>
      <c r="H240" s="67">
        <f>VLOOKUP(A240,summary!$A$5:$AL$5006,34,0)</f>
        <v>0</v>
      </c>
      <c r="I240" s="67">
        <f t="shared" si="89"/>
        <v>0</v>
      </c>
      <c r="J240" s="68">
        <v>0.18</v>
      </c>
      <c r="K240" s="76">
        <f t="shared" si="77"/>
        <v>3.4019999999999992</v>
      </c>
      <c r="L240" s="76">
        <f t="shared" si="93"/>
        <v>9.7199999999999995E-2</v>
      </c>
      <c r="M240" s="76">
        <f t="shared" si="93"/>
        <v>0.38879999999999998</v>
      </c>
      <c r="N240" s="76">
        <f t="shared" si="93"/>
        <v>4.8599999999999997E-2</v>
      </c>
      <c r="O240" s="76">
        <f t="shared" si="93"/>
        <v>0.19439999999999999</v>
      </c>
      <c r="P240" s="76">
        <f t="shared" si="93"/>
        <v>0.24299999999999999</v>
      </c>
      <c r="Q240" s="76">
        <f t="shared" si="93"/>
        <v>0.48599999999999999</v>
      </c>
      <c r="R240" s="70">
        <f t="shared" si="79"/>
        <v>31.86</v>
      </c>
      <c r="S240" s="49">
        <v>32</v>
      </c>
      <c r="T240" s="61"/>
      <c r="U240" s="58">
        <f t="shared" si="94"/>
        <v>0.14000000000000057</v>
      </c>
      <c r="V240" s="69">
        <f t="shared" si="80"/>
        <v>0</v>
      </c>
      <c r="W240" s="69">
        <f t="shared" si="81"/>
        <v>0</v>
      </c>
      <c r="X240" s="69">
        <f t="shared" si="82"/>
        <v>0</v>
      </c>
      <c r="Y240" s="69">
        <f t="shared" si="83"/>
        <v>0</v>
      </c>
      <c r="Z240" s="69">
        <f t="shared" si="84"/>
        <v>0</v>
      </c>
      <c r="AA240" s="69">
        <f t="shared" si="85"/>
        <v>0</v>
      </c>
      <c r="AB240" s="69">
        <f t="shared" si="86"/>
        <v>0</v>
      </c>
      <c r="AC240" s="58">
        <f t="shared" si="87"/>
        <v>0</v>
      </c>
      <c r="AD240" s="83">
        <f t="shared" si="90"/>
        <v>0.14000000000000057</v>
      </c>
      <c r="AE240" s="39">
        <f>VLOOKUP(A240,summary!$A$5:$AO$5000,41,0)</f>
        <v>-16</v>
      </c>
      <c r="AF240" s="80">
        <f t="shared" si="88"/>
        <v>-432</v>
      </c>
      <c r="AG240" s="20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</row>
    <row r="241" spans="1:51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63">
        <v>15</v>
      </c>
      <c r="H241" s="67">
        <f>VLOOKUP(A241,summary!$A$5:$AL$5006,34,0)</f>
        <v>0</v>
      </c>
      <c r="I241" s="67">
        <f t="shared" si="89"/>
        <v>0</v>
      </c>
      <c r="J241" s="68">
        <v>0.2</v>
      </c>
      <c r="K241" s="76">
        <f t="shared" si="77"/>
        <v>2.0999999999999996</v>
      </c>
      <c r="L241" s="76">
        <f t="shared" si="93"/>
        <v>0.06</v>
      </c>
      <c r="M241" s="76">
        <f t="shared" si="93"/>
        <v>0.24</v>
      </c>
      <c r="N241" s="76">
        <f t="shared" si="93"/>
        <v>0.03</v>
      </c>
      <c r="O241" s="76">
        <f t="shared" si="93"/>
        <v>0.12</v>
      </c>
      <c r="P241" s="76">
        <f t="shared" si="93"/>
        <v>0.15000000000000002</v>
      </c>
      <c r="Q241" s="76">
        <f t="shared" si="93"/>
        <v>0.30000000000000004</v>
      </c>
      <c r="R241" s="70">
        <f t="shared" si="79"/>
        <v>18</v>
      </c>
      <c r="S241" s="49">
        <v>19</v>
      </c>
      <c r="T241" s="61"/>
      <c r="U241" s="58">
        <f t="shared" si="94"/>
        <v>1</v>
      </c>
      <c r="V241" s="69">
        <f t="shared" si="80"/>
        <v>0</v>
      </c>
      <c r="W241" s="69">
        <f t="shared" si="81"/>
        <v>0</v>
      </c>
      <c r="X241" s="69">
        <f t="shared" si="82"/>
        <v>0</v>
      </c>
      <c r="Y241" s="69">
        <f t="shared" si="83"/>
        <v>0</v>
      </c>
      <c r="Z241" s="69">
        <f t="shared" si="84"/>
        <v>0</v>
      </c>
      <c r="AA241" s="69">
        <f t="shared" si="85"/>
        <v>0</v>
      </c>
      <c r="AB241" s="69">
        <f t="shared" si="86"/>
        <v>0</v>
      </c>
      <c r="AC241" s="58">
        <f t="shared" si="87"/>
        <v>0</v>
      </c>
      <c r="AD241" s="83">
        <f t="shared" si="90"/>
        <v>1</v>
      </c>
      <c r="AE241" s="39">
        <f>VLOOKUP(A241,summary!$A$5:$AO$5000,41,0)</f>
        <v>-47</v>
      </c>
      <c r="AF241" s="80">
        <f t="shared" si="88"/>
        <v>-705</v>
      </c>
      <c r="AG241" s="20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</row>
    <row r="242" spans="1:51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63">
        <f>G241/24</f>
        <v>0.625</v>
      </c>
      <c r="H242" s="67">
        <f>VLOOKUP(A242,summary!$A$5:$AL$5006,34,0)</f>
        <v>0</v>
      </c>
      <c r="I242" s="67">
        <f t="shared" si="89"/>
        <v>0</v>
      </c>
      <c r="J242" s="68">
        <v>0</v>
      </c>
      <c r="K242" s="76">
        <f t="shared" si="77"/>
        <v>0</v>
      </c>
      <c r="L242" s="76">
        <f t="shared" si="93"/>
        <v>0</v>
      </c>
      <c r="M242" s="76">
        <f t="shared" si="93"/>
        <v>0</v>
      </c>
      <c r="N242" s="76">
        <f t="shared" si="93"/>
        <v>0</v>
      </c>
      <c r="O242" s="76">
        <f t="shared" si="93"/>
        <v>0</v>
      </c>
      <c r="P242" s="76">
        <f t="shared" si="93"/>
        <v>0</v>
      </c>
      <c r="Q242" s="76">
        <f t="shared" si="93"/>
        <v>0</v>
      </c>
      <c r="R242" s="70">
        <f t="shared" si="79"/>
        <v>0.625</v>
      </c>
      <c r="S242" s="49">
        <v>0.8</v>
      </c>
      <c r="T242" s="61"/>
      <c r="U242" s="58">
        <f t="shared" si="94"/>
        <v>0.17500000000000004</v>
      </c>
      <c r="V242" s="69">
        <f t="shared" si="80"/>
        <v>0</v>
      </c>
      <c r="W242" s="69">
        <f t="shared" si="81"/>
        <v>0</v>
      </c>
      <c r="X242" s="69">
        <f t="shared" si="82"/>
        <v>0</v>
      </c>
      <c r="Y242" s="69">
        <f t="shared" si="83"/>
        <v>0</v>
      </c>
      <c r="Z242" s="69">
        <f t="shared" si="84"/>
        <v>0</v>
      </c>
      <c r="AA242" s="69">
        <f t="shared" si="85"/>
        <v>0</v>
      </c>
      <c r="AB242" s="69">
        <f t="shared" si="86"/>
        <v>0</v>
      </c>
      <c r="AC242" s="58">
        <f t="shared" si="87"/>
        <v>0</v>
      </c>
      <c r="AD242" s="83">
        <f t="shared" si="90"/>
        <v>0.17500000000000004</v>
      </c>
      <c r="AE242" s="39">
        <f>VLOOKUP(A242,summary!$A$5:$AO$5000,41,0)</f>
        <v>0</v>
      </c>
      <c r="AF242" s="80">
        <f t="shared" si="88"/>
        <v>0</v>
      </c>
      <c r="AG242" s="20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</row>
    <row r="243" spans="1:51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63">
        <v>15</v>
      </c>
      <c r="H243" s="67">
        <f>VLOOKUP(A243,summary!$A$5:$AL$5006,34,0)</f>
        <v>0</v>
      </c>
      <c r="I243" s="67">
        <f t="shared" si="89"/>
        <v>0</v>
      </c>
      <c r="J243" s="68">
        <v>0.2</v>
      </c>
      <c r="K243" s="76">
        <f t="shared" si="77"/>
        <v>2.0999999999999996</v>
      </c>
      <c r="L243" s="76">
        <f t="shared" si="93"/>
        <v>0.06</v>
      </c>
      <c r="M243" s="76">
        <f t="shared" si="93"/>
        <v>0.24</v>
      </c>
      <c r="N243" s="76">
        <f t="shared" si="93"/>
        <v>0.03</v>
      </c>
      <c r="O243" s="76">
        <f t="shared" si="93"/>
        <v>0.12</v>
      </c>
      <c r="P243" s="76">
        <f t="shared" si="93"/>
        <v>0.15000000000000002</v>
      </c>
      <c r="Q243" s="76">
        <f t="shared" si="93"/>
        <v>0.30000000000000004</v>
      </c>
      <c r="R243" s="70">
        <f t="shared" si="79"/>
        <v>18</v>
      </c>
      <c r="S243" s="49">
        <v>19</v>
      </c>
      <c r="T243" s="61"/>
      <c r="U243" s="58">
        <f t="shared" si="94"/>
        <v>1</v>
      </c>
      <c r="V243" s="69">
        <f t="shared" si="80"/>
        <v>0</v>
      </c>
      <c r="W243" s="69">
        <f t="shared" si="81"/>
        <v>0</v>
      </c>
      <c r="X243" s="69">
        <f t="shared" si="82"/>
        <v>0</v>
      </c>
      <c r="Y243" s="69">
        <f t="shared" si="83"/>
        <v>0</v>
      </c>
      <c r="Z243" s="69">
        <f t="shared" si="84"/>
        <v>0</v>
      </c>
      <c r="AA243" s="69">
        <f t="shared" si="85"/>
        <v>0</v>
      </c>
      <c r="AB243" s="69">
        <f t="shared" si="86"/>
        <v>0</v>
      </c>
      <c r="AC243" s="58">
        <f t="shared" si="87"/>
        <v>0</v>
      </c>
      <c r="AD243" s="83">
        <f t="shared" si="90"/>
        <v>1</v>
      </c>
      <c r="AE243" s="39">
        <f>VLOOKUP(A243,summary!$A$5:$AO$5000,41,0)</f>
        <v>-19</v>
      </c>
      <c r="AF243" s="80">
        <f t="shared" si="88"/>
        <v>-285</v>
      </c>
      <c r="AG243" s="20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</row>
    <row r="244" spans="1:51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63">
        <f>G243/24</f>
        <v>0.625</v>
      </c>
      <c r="H244" s="67">
        <f>VLOOKUP(A244,summary!$A$5:$AL$5006,34,0)</f>
        <v>0</v>
      </c>
      <c r="I244" s="67">
        <f t="shared" si="89"/>
        <v>0</v>
      </c>
      <c r="J244" s="68">
        <v>0</v>
      </c>
      <c r="K244" s="76">
        <f t="shared" si="77"/>
        <v>0</v>
      </c>
      <c r="L244" s="76">
        <f t="shared" si="93"/>
        <v>0</v>
      </c>
      <c r="M244" s="76">
        <f t="shared" si="93"/>
        <v>0</v>
      </c>
      <c r="N244" s="76">
        <f t="shared" si="93"/>
        <v>0</v>
      </c>
      <c r="O244" s="76">
        <f t="shared" si="93"/>
        <v>0</v>
      </c>
      <c r="P244" s="76">
        <f t="shared" si="93"/>
        <v>0</v>
      </c>
      <c r="Q244" s="76">
        <f t="shared" si="93"/>
        <v>0</v>
      </c>
      <c r="R244" s="70">
        <f t="shared" si="79"/>
        <v>0.625</v>
      </c>
      <c r="S244" s="49">
        <v>0.8</v>
      </c>
      <c r="T244" s="61"/>
      <c r="U244" s="58">
        <f t="shared" si="94"/>
        <v>0.17500000000000004</v>
      </c>
      <c r="V244" s="69">
        <f t="shared" si="80"/>
        <v>0</v>
      </c>
      <c r="W244" s="69">
        <f t="shared" si="81"/>
        <v>0</v>
      </c>
      <c r="X244" s="69">
        <f t="shared" si="82"/>
        <v>0</v>
      </c>
      <c r="Y244" s="69">
        <f t="shared" si="83"/>
        <v>0</v>
      </c>
      <c r="Z244" s="69">
        <f t="shared" si="84"/>
        <v>0</v>
      </c>
      <c r="AA244" s="69">
        <f t="shared" si="85"/>
        <v>0</v>
      </c>
      <c r="AB244" s="69">
        <f t="shared" si="86"/>
        <v>0</v>
      </c>
      <c r="AC244" s="58">
        <f t="shared" si="87"/>
        <v>0</v>
      </c>
      <c r="AD244" s="83">
        <f t="shared" si="90"/>
        <v>0.17500000000000004</v>
      </c>
      <c r="AE244" s="39">
        <f>VLOOKUP(A244,summary!$A$5:$AO$5000,41,0)</f>
        <v>0</v>
      </c>
      <c r="AF244" s="80">
        <f t="shared" si="88"/>
        <v>0</v>
      </c>
      <c r="AG244" s="20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</row>
    <row r="245" spans="1:51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63">
        <v>45</v>
      </c>
      <c r="H245" s="67">
        <f>VLOOKUP(A245,summary!$A$5:$AL$5006,34,0)</f>
        <v>0</v>
      </c>
      <c r="I245" s="67">
        <f t="shared" si="89"/>
        <v>0</v>
      </c>
      <c r="J245" s="68">
        <v>0.15</v>
      </c>
      <c r="K245" s="76">
        <f t="shared" si="77"/>
        <v>4.7249999999999996</v>
      </c>
      <c r="L245" s="76">
        <f t="shared" si="93"/>
        <v>0.13500000000000001</v>
      </c>
      <c r="M245" s="76">
        <f t="shared" si="93"/>
        <v>0.54</v>
      </c>
      <c r="N245" s="76">
        <f t="shared" si="93"/>
        <v>6.7500000000000004E-2</v>
      </c>
      <c r="O245" s="76">
        <f t="shared" si="93"/>
        <v>0.27</v>
      </c>
      <c r="P245" s="76">
        <f t="shared" si="93"/>
        <v>0.33750000000000002</v>
      </c>
      <c r="Q245" s="76">
        <f t="shared" si="93"/>
        <v>0.67500000000000004</v>
      </c>
      <c r="R245" s="70">
        <f t="shared" si="79"/>
        <v>51.75</v>
      </c>
      <c r="S245" s="49">
        <v>0</v>
      </c>
      <c r="T245" s="61"/>
      <c r="U245" s="58">
        <v>0</v>
      </c>
      <c r="V245" s="69">
        <f t="shared" si="80"/>
        <v>0</v>
      </c>
      <c r="W245" s="69">
        <f t="shared" si="81"/>
        <v>0</v>
      </c>
      <c r="X245" s="69">
        <f t="shared" si="82"/>
        <v>0</v>
      </c>
      <c r="Y245" s="69">
        <f t="shared" si="83"/>
        <v>0</v>
      </c>
      <c r="Z245" s="69">
        <f t="shared" si="84"/>
        <v>0</v>
      </c>
      <c r="AA245" s="69">
        <f t="shared" si="85"/>
        <v>0</v>
      </c>
      <c r="AB245" s="69">
        <f t="shared" si="86"/>
        <v>0</v>
      </c>
      <c r="AC245" s="58">
        <f t="shared" si="87"/>
        <v>0</v>
      </c>
      <c r="AD245" s="83">
        <f t="shared" si="90"/>
        <v>0</v>
      </c>
      <c r="AE245" s="39">
        <f>VLOOKUP(A245,summary!$A$5:$AO$5000,41,0)</f>
        <v>0</v>
      </c>
      <c r="AF245" s="80">
        <f t="shared" si="88"/>
        <v>0</v>
      </c>
      <c r="AG245" s="20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</row>
    <row r="246" spans="1:51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63">
        <f>G245/6</f>
        <v>7.5</v>
      </c>
      <c r="H246" s="67">
        <f>VLOOKUP(A246,summary!$A$5:$AL$5006,34,0)</f>
        <v>0</v>
      </c>
      <c r="I246" s="67">
        <f t="shared" si="89"/>
        <v>0</v>
      </c>
      <c r="J246" s="68">
        <v>0.4</v>
      </c>
      <c r="K246" s="76">
        <f t="shared" si="77"/>
        <v>2.0999999999999996</v>
      </c>
      <c r="L246" s="76">
        <f t="shared" si="93"/>
        <v>0.06</v>
      </c>
      <c r="M246" s="76">
        <f t="shared" si="93"/>
        <v>0.24</v>
      </c>
      <c r="N246" s="76">
        <f t="shared" si="93"/>
        <v>0.03</v>
      </c>
      <c r="O246" s="76">
        <f t="shared" si="93"/>
        <v>0.12</v>
      </c>
      <c r="P246" s="76">
        <f t="shared" si="93"/>
        <v>0.15000000000000002</v>
      </c>
      <c r="Q246" s="76">
        <f t="shared" si="93"/>
        <v>0.30000000000000004</v>
      </c>
      <c r="R246" s="70">
        <f t="shared" si="79"/>
        <v>10.5</v>
      </c>
      <c r="S246" s="49">
        <v>11</v>
      </c>
      <c r="T246" s="61"/>
      <c r="U246" s="58">
        <f t="shared" ref="U246:U281" si="95">S246-R246</f>
        <v>0.5</v>
      </c>
      <c r="V246" s="69">
        <f t="shared" si="80"/>
        <v>0</v>
      </c>
      <c r="W246" s="69">
        <f t="shared" si="81"/>
        <v>0</v>
      </c>
      <c r="X246" s="69">
        <f t="shared" si="82"/>
        <v>0</v>
      </c>
      <c r="Y246" s="69">
        <f t="shared" si="83"/>
        <v>0</v>
      </c>
      <c r="Z246" s="69">
        <f t="shared" si="84"/>
        <v>0</v>
      </c>
      <c r="AA246" s="69">
        <f t="shared" si="85"/>
        <v>0</v>
      </c>
      <c r="AB246" s="69">
        <f t="shared" si="86"/>
        <v>0</v>
      </c>
      <c r="AC246" s="58">
        <f t="shared" si="87"/>
        <v>0</v>
      </c>
      <c r="AD246" s="83">
        <f t="shared" si="90"/>
        <v>0.5</v>
      </c>
      <c r="AE246" s="39">
        <f>VLOOKUP(A246,summary!$A$5:$AO$5000,41,0)</f>
        <v>-12</v>
      </c>
      <c r="AF246" s="80">
        <f t="shared" si="88"/>
        <v>-90</v>
      </c>
      <c r="AG246" s="20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</row>
    <row r="247" spans="1:51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63">
        <v>36</v>
      </c>
      <c r="H247" s="67">
        <f>VLOOKUP(A247,summary!$A$5:$AL$5006,34,0)</f>
        <v>0</v>
      </c>
      <c r="I247" s="67">
        <f t="shared" si="89"/>
        <v>0</v>
      </c>
      <c r="J247" s="68">
        <v>0.25</v>
      </c>
      <c r="K247" s="76">
        <f t="shared" si="77"/>
        <v>6.3</v>
      </c>
      <c r="L247" s="76">
        <f t="shared" si="93"/>
        <v>0.18</v>
      </c>
      <c r="M247" s="76">
        <f t="shared" si="93"/>
        <v>0.72</v>
      </c>
      <c r="N247" s="76">
        <f t="shared" si="93"/>
        <v>0.09</v>
      </c>
      <c r="O247" s="76">
        <f t="shared" si="93"/>
        <v>0.36</v>
      </c>
      <c r="P247" s="76">
        <f t="shared" si="93"/>
        <v>0.45</v>
      </c>
      <c r="Q247" s="76">
        <f t="shared" si="93"/>
        <v>0.9</v>
      </c>
      <c r="R247" s="70">
        <f t="shared" si="79"/>
        <v>45</v>
      </c>
      <c r="S247" s="49">
        <v>45.5</v>
      </c>
      <c r="T247" s="61"/>
      <c r="U247" s="58">
        <f t="shared" si="95"/>
        <v>0.5</v>
      </c>
      <c r="V247" s="69">
        <f t="shared" si="80"/>
        <v>0</v>
      </c>
      <c r="W247" s="69">
        <f t="shared" si="81"/>
        <v>0</v>
      </c>
      <c r="X247" s="69">
        <f t="shared" si="82"/>
        <v>0</v>
      </c>
      <c r="Y247" s="69">
        <f t="shared" si="83"/>
        <v>0</v>
      </c>
      <c r="Z247" s="69">
        <f t="shared" si="84"/>
        <v>0</v>
      </c>
      <c r="AA247" s="69">
        <f t="shared" si="85"/>
        <v>0</v>
      </c>
      <c r="AB247" s="69">
        <f t="shared" si="86"/>
        <v>0</v>
      </c>
      <c r="AC247" s="58">
        <f t="shared" si="87"/>
        <v>0</v>
      </c>
      <c r="AD247" s="83">
        <f t="shared" si="90"/>
        <v>0.5</v>
      </c>
      <c r="AE247" s="39">
        <f>VLOOKUP(A247,summary!$A$5:$AO$5000,41,0)</f>
        <v>0</v>
      </c>
      <c r="AF247" s="80">
        <f t="shared" si="88"/>
        <v>0</v>
      </c>
      <c r="AG247" s="20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</row>
    <row r="248" spans="1:51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63">
        <f>G247/12</f>
        <v>3</v>
      </c>
      <c r="H248" s="67">
        <f>VLOOKUP(A248,summary!$A$5:$AL$5006,34,0)</f>
        <v>0</v>
      </c>
      <c r="I248" s="67">
        <f t="shared" si="89"/>
        <v>0</v>
      </c>
      <c r="J248" s="68">
        <v>0.5</v>
      </c>
      <c r="K248" s="76">
        <f t="shared" si="77"/>
        <v>1.0499999999999998</v>
      </c>
      <c r="L248" s="76">
        <f t="shared" si="93"/>
        <v>0.03</v>
      </c>
      <c r="M248" s="76">
        <f t="shared" si="93"/>
        <v>0.12</v>
      </c>
      <c r="N248" s="76">
        <f t="shared" si="93"/>
        <v>1.4999999999999999E-2</v>
      </c>
      <c r="O248" s="76">
        <f t="shared" si="93"/>
        <v>0.06</v>
      </c>
      <c r="P248" s="76">
        <f t="shared" si="93"/>
        <v>7.5000000000000011E-2</v>
      </c>
      <c r="Q248" s="76">
        <f t="shared" si="93"/>
        <v>0.15000000000000002</v>
      </c>
      <c r="R248" s="70">
        <f t="shared" si="79"/>
        <v>4.5</v>
      </c>
      <c r="S248" s="49">
        <v>4.5</v>
      </c>
      <c r="T248" s="61"/>
      <c r="U248" s="58">
        <f t="shared" si="95"/>
        <v>0</v>
      </c>
      <c r="V248" s="69">
        <f t="shared" si="80"/>
        <v>0</v>
      </c>
      <c r="W248" s="69">
        <f t="shared" si="81"/>
        <v>0</v>
      </c>
      <c r="X248" s="69">
        <f t="shared" si="82"/>
        <v>0</v>
      </c>
      <c r="Y248" s="69">
        <f t="shared" si="83"/>
        <v>0</v>
      </c>
      <c r="Z248" s="69">
        <f t="shared" si="84"/>
        <v>0</v>
      </c>
      <c r="AA248" s="69">
        <f t="shared" si="85"/>
        <v>0</v>
      </c>
      <c r="AB248" s="69">
        <f t="shared" si="86"/>
        <v>0</v>
      </c>
      <c r="AC248" s="58">
        <f t="shared" si="87"/>
        <v>0</v>
      </c>
      <c r="AD248" s="83">
        <f t="shared" si="90"/>
        <v>0</v>
      </c>
      <c r="AE248" s="39">
        <f>VLOOKUP(A248,summary!$A$5:$AO$5000,41,0)</f>
        <v>0</v>
      </c>
      <c r="AF248" s="80">
        <f t="shared" si="88"/>
        <v>0</v>
      </c>
      <c r="AG248" s="20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</row>
    <row r="249" spans="1:51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63">
        <v>46</v>
      </c>
      <c r="H249" s="67">
        <f>VLOOKUP(A249,summary!$A$5:$AL$5006,34,0)</f>
        <v>0</v>
      </c>
      <c r="I249" s="67">
        <f t="shared" si="89"/>
        <v>0</v>
      </c>
      <c r="J249" s="68">
        <v>0.12</v>
      </c>
      <c r="K249" s="76">
        <f t="shared" si="77"/>
        <v>3.8639999999999994</v>
      </c>
      <c r="L249" s="76">
        <f t="shared" si="93"/>
        <v>0.1104</v>
      </c>
      <c r="M249" s="76">
        <f t="shared" si="93"/>
        <v>0.44159999999999999</v>
      </c>
      <c r="N249" s="76">
        <f t="shared" si="93"/>
        <v>5.5199999999999999E-2</v>
      </c>
      <c r="O249" s="76">
        <f t="shared" si="93"/>
        <v>0.2208</v>
      </c>
      <c r="P249" s="76">
        <f t="shared" si="93"/>
        <v>0.27599999999999997</v>
      </c>
      <c r="Q249" s="76">
        <f t="shared" si="93"/>
        <v>0.55199999999999994</v>
      </c>
      <c r="R249" s="70">
        <f t="shared" si="79"/>
        <v>51.519999999999996</v>
      </c>
      <c r="S249" s="49">
        <v>52.8</v>
      </c>
      <c r="T249" s="61"/>
      <c r="U249" s="58">
        <f t="shared" si="95"/>
        <v>1.2800000000000011</v>
      </c>
      <c r="V249" s="69">
        <f t="shared" si="80"/>
        <v>0</v>
      </c>
      <c r="W249" s="69">
        <f t="shared" si="81"/>
        <v>0</v>
      </c>
      <c r="X249" s="69">
        <f t="shared" si="82"/>
        <v>0</v>
      </c>
      <c r="Y249" s="69">
        <f t="shared" si="83"/>
        <v>0</v>
      </c>
      <c r="Z249" s="69">
        <f t="shared" si="84"/>
        <v>0</v>
      </c>
      <c r="AA249" s="69">
        <f t="shared" si="85"/>
        <v>0</v>
      </c>
      <c r="AB249" s="69">
        <f t="shared" si="86"/>
        <v>0</v>
      </c>
      <c r="AC249" s="58">
        <f t="shared" si="87"/>
        <v>0</v>
      </c>
      <c r="AD249" s="83">
        <f t="shared" si="90"/>
        <v>1.2800000000000011</v>
      </c>
      <c r="AE249" s="39">
        <f>VLOOKUP(A249,summary!$A$5:$AO$5000,41,0)</f>
        <v>-9</v>
      </c>
      <c r="AF249" s="80">
        <f t="shared" si="88"/>
        <v>-414</v>
      </c>
      <c r="AG249" s="20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</row>
    <row r="250" spans="1:51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63">
        <f>G249/48</f>
        <v>0.95833333333333337</v>
      </c>
      <c r="H250" s="67">
        <f>VLOOKUP(A250,summary!$A$5:$AL$5006,34,0)</f>
        <v>0</v>
      </c>
      <c r="I250" s="67">
        <f t="shared" si="89"/>
        <v>0</v>
      </c>
      <c r="J250" s="68">
        <v>0.2</v>
      </c>
      <c r="K250" s="76">
        <f t="shared" si="77"/>
        <v>0.13416666666666666</v>
      </c>
      <c r="L250" s="76">
        <f t="shared" si="93"/>
        <v>3.8333333333333336E-3</v>
      </c>
      <c r="M250" s="76">
        <f t="shared" si="93"/>
        <v>1.5333333333333334E-2</v>
      </c>
      <c r="N250" s="76">
        <f t="shared" si="93"/>
        <v>1.9166666666666668E-3</v>
      </c>
      <c r="O250" s="76">
        <f t="shared" si="93"/>
        <v>7.6666666666666671E-3</v>
      </c>
      <c r="P250" s="76">
        <f t="shared" si="93"/>
        <v>9.5833333333333343E-3</v>
      </c>
      <c r="Q250" s="76">
        <f t="shared" si="93"/>
        <v>1.9166666666666669E-2</v>
      </c>
      <c r="R250" s="70">
        <f t="shared" si="79"/>
        <v>1.1499999999999999</v>
      </c>
      <c r="S250" s="49">
        <v>1.1499999999999999</v>
      </c>
      <c r="T250" s="61"/>
      <c r="U250" s="58">
        <f t="shared" si="95"/>
        <v>0</v>
      </c>
      <c r="V250" s="69">
        <f t="shared" si="80"/>
        <v>0</v>
      </c>
      <c r="W250" s="69">
        <f t="shared" si="81"/>
        <v>0</v>
      </c>
      <c r="X250" s="69">
        <f t="shared" si="82"/>
        <v>0</v>
      </c>
      <c r="Y250" s="69">
        <f t="shared" si="83"/>
        <v>0</v>
      </c>
      <c r="Z250" s="69">
        <f t="shared" si="84"/>
        <v>0</v>
      </c>
      <c r="AA250" s="69">
        <f t="shared" si="85"/>
        <v>0</v>
      </c>
      <c r="AB250" s="69">
        <f t="shared" si="86"/>
        <v>0</v>
      </c>
      <c r="AC250" s="58">
        <f t="shared" si="87"/>
        <v>0</v>
      </c>
      <c r="AD250" s="83">
        <f t="shared" si="90"/>
        <v>0</v>
      </c>
      <c r="AE250" s="39">
        <f>VLOOKUP(A250,summary!$A$5:$AO$5000,41,0)</f>
        <v>-240</v>
      </c>
      <c r="AF250" s="80">
        <f t="shared" si="88"/>
        <v>-230</v>
      </c>
      <c r="AG250" s="20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</row>
    <row r="251" spans="1:51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63">
        <v>42.5</v>
      </c>
      <c r="H251" s="67">
        <f>VLOOKUP(A251,summary!$A$5:$AL$5006,34,0)</f>
        <v>0</v>
      </c>
      <c r="I251" s="67">
        <f t="shared" si="89"/>
        <v>0</v>
      </c>
      <c r="J251" s="68">
        <v>0.12</v>
      </c>
      <c r="K251" s="76">
        <f t="shared" si="77"/>
        <v>3.5699999999999994</v>
      </c>
      <c r="L251" s="76">
        <f t="shared" si="93"/>
        <v>0.10199999999999999</v>
      </c>
      <c r="M251" s="76">
        <f t="shared" si="93"/>
        <v>0.40799999999999997</v>
      </c>
      <c r="N251" s="76">
        <f t="shared" si="93"/>
        <v>5.0999999999999997E-2</v>
      </c>
      <c r="O251" s="76">
        <f t="shared" si="93"/>
        <v>0.20399999999999999</v>
      </c>
      <c r="P251" s="76">
        <f t="shared" si="93"/>
        <v>0.255</v>
      </c>
      <c r="Q251" s="76">
        <f t="shared" si="93"/>
        <v>0.51</v>
      </c>
      <c r="R251" s="70">
        <f t="shared" si="79"/>
        <v>47.6</v>
      </c>
      <c r="S251" s="49">
        <v>48</v>
      </c>
      <c r="T251" s="61"/>
      <c r="U251" s="58">
        <f t="shared" si="95"/>
        <v>0.39999999999999858</v>
      </c>
      <c r="V251" s="69">
        <f t="shared" si="80"/>
        <v>0</v>
      </c>
      <c r="W251" s="69">
        <f t="shared" si="81"/>
        <v>0</v>
      </c>
      <c r="X251" s="69">
        <f t="shared" si="82"/>
        <v>0</v>
      </c>
      <c r="Y251" s="69">
        <f t="shared" si="83"/>
        <v>0</v>
      </c>
      <c r="Z251" s="69">
        <f t="shared" si="84"/>
        <v>0</v>
      </c>
      <c r="AA251" s="69">
        <f t="shared" si="85"/>
        <v>0</v>
      </c>
      <c r="AB251" s="69">
        <f t="shared" si="86"/>
        <v>0</v>
      </c>
      <c r="AC251" s="58">
        <f t="shared" si="87"/>
        <v>0</v>
      </c>
      <c r="AD251" s="83">
        <f t="shared" si="90"/>
        <v>0.39999999999999858</v>
      </c>
      <c r="AE251" s="39">
        <f>VLOOKUP(A251,summary!$A$5:$AO$5000,41,0)</f>
        <v>-12</v>
      </c>
      <c r="AF251" s="80">
        <f t="shared" si="88"/>
        <v>-510</v>
      </c>
      <c r="AG251" s="20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</row>
    <row r="252" spans="1:51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63">
        <f>G251/48</f>
        <v>0.88541666666666663</v>
      </c>
      <c r="H252" s="67">
        <f>VLOOKUP(A252,summary!$A$5:$AL$5006,34,0)</f>
        <v>0</v>
      </c>
      <c r="I252" s="67">
        <f t="shared" si="89"/>
        <v>0</v>
      </c>
      <c r="J252" s="68">
        <v>0.2</v>
      </c>
      <c r="K252" s="76">
        <f t="shared" si="77"/>
        <v>0.12395833333333334</v>
      </c>
      <c r="L252" s="76">
        <f t="shared" si="93"/>
        <v>3.5416666666666669E-3</v>
      </c>
      <c r="M252" s="76">
        <f t="shared" si="93"/>
        <v>1.4166666666666668E-2</v>
      </c>
      <c r="N252" s="76">
        <f t="shared" si="93"/>
        <v>1.7708333333333335E-3</v>
      </c>
      <c r="O252" s="76">
        <f t="shared" si="93"/>
        <v>7.0833333333333338E-3</v>
      </c>
      <c r="P252" s="76">
        <f t="shared" si="93"/>
        <v>8.8541666666666682E-3</v>
      </c>
      <c r="Q252" s="76">
        <f t="shared" si="93"/>
        <v>1.7708333333333336E-2</v>
      </c>
      <c r="R252" s="70">
        <f t="shared" si="79"/>
        <v>1.0625</v>
      </c>
      <c r="S252" s="49">
        <v>1.1000000000000001</v>
      </c>
      <c r="T252" s="61"/>
      <c r="U252" s="58">
        <f t="shared" si="95"/>
        <v>3.7500000000000089E-2</v>
      </c>
      <c r="V252" s="69">
        <f t="shared" si="80"/>
        <v>0</v>
      </c>
      <c r="W252" s="69">
        <f t="shared" si="81"/>
        <v>0</v>
      </c>
      <c r="X252" s="69">
        <f t="shared" si="82"/>
        <v>0</v>
      </c>
      <c r="Y252" s="69">
        <f t="shared" si="83"/>
        <v>0</v>
      </c>
      <c r="Z252" s="69">
        <f t="shared" si="84"/>
        <v>0</v>
      </c>
      <c r="AA252" s="69">
        <f t="shared" si="85"/>
        <v>0</v>
      </c>
      <c r="AB252" s="69">
        <f t="shared" si="86"/>
        <v>0</v>
      </c>
      <c r="AC252" s="58">
        <f t="shared" si="87"/>
        <v>0</v>
      </c>
      <c r="AD252" s="83">
        <f t="shared" si="90"/>
        <v>3.7500000000000089E-2</v>
      </c>
      <c r="AE252" s="39">
        <f>VLOOKUP(A252,summary!$A$5:$AO$5000,41,0)</f>
        <v>-24</v>
      </c>
      <c r="AF252" s="80">
        <f t="shared" si="88"/>
        <v>-21.25</v>
      </c>
      <c r="AG252" s="20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</row>
    <row r="253" spans="1:51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63">
        <v>35</v>
      </c>
      <c r="H253" s="67">
        <f>VLOOKUP(A253,summary!$A$5:$AL$5006,34,0)</f>
        <v>0</v>
      </c>
      <c r="I253" s="67">
        <f t="shared" si="89"/>
        <v>0</v>
      </c>
      <c r="J253" s="68">
        <v>0.05</v>
      </c>
      <c r="K253" s="76">
        <f t="shared" si="77"/>
        <v>1.2249999999999999</v>
      </c>
      <c r="L253" s="76">
        <f t="shared" si="93"/>
        <v>3.5000000000000003E-2</v>
      </c>
      <c r="M253" s="76">
        <f t="shared" si="93"/>
        <v>0.14000000000000001</v>
      </c>
      <c r="N253" s="76">
        <f t="shared" si="93"/>
        <v>1.7500000000000002E-2</v>
      </c>
      <c r="O253" s="76">
        <f t="shared" si="93"/>
        <v>7.0000000000000007E-2</v>
      </c>
      <c r="P253" s="76">
        <f t="shared" si="93"/>
        <v>8.7500000000000008E-2</v>
      </c>
      <c r="Q253" s="76">
        <f t="shared" si="93"/>
        <v>0.17500000000000002</v>
      </c>
      <c r="R253" s="70">
        <f t="shared" si="79"/>
        <v>36.75</v>
      </c>
      <c r="S253" s="49">
        <v>38</v>
      </c>
      <c r="T253" s="61"/>
      <c r="U253" s="58">
        <f t="shared" si="95"/>
        <v>1.25</v>
      </c>
      <c r="V253" s="69">
        <f t="shared" si="80"/>
        <v>0</v>
      </c>
      <c r="W253" s="69">
        <f t="shared" si="81"/>
        <v>0</v>
      </c>
      <c r="X253" s="69">
        <f t="shared" si="82"/>
        <v>0</v>
      </c>
      <c r="Y253" s="69">
        <f t="shared" si="83"/>
        <v>0</v>
      </c>
      <c r="Z253" s="69">
        <f t="shared" si="84"/>
        <v>0</v>
      </c>
      <c r="AA253" s="69">
        <f t="shared" si="85"/>
        <v>0</v>
      </c>
      <c r="AB253" s="69">
        <f t="shared" si="86"/>
        <v>0</v>
      </c>
      <c r="AC253" s="58">
        <f t="shared" si="87"/>
        <v>0</v>
      </c>
      <c r="AD253" s="83">
        <f t="shared" si="90"/>
        <v>1.25</v>
      </c>
      <c r="AE253" s="39">
        <f>VLOOKUP(A253,summary!$A$5:$AO$5000,41,0)</f>
        <v>-15</v>
      </c>
      <c r="AF253" s="80">
        <f t="shared" si="88"/>
        <v>-525</v>
      </c>
      <c r="AG253" s="20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</row>
    <row r="254" spans="1:51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63">
        <f>G253/48</f>
        <v>0.72916666666666663</v>
      </c>
      <c r="H254" s="67">
        <f>VLOOKUP(A254,summary!$A$5:$AL$5006,34,0)</f>
        <v>0</v>
      </c>
      <c r="I254" s="67">
        <f t="shared" si="89"/>
        <v>0</v>
      </c>
      <c r="J254" s="68">
        <v>0.2</v>
      </c>
      <c r="K254" s="76">
        <f t="shared" si="77"/>
        <v>0.10208333333333333</v>
      </c>
      <c r="L254" s="76">
        <f t="shared" si="93"/>
        <v>2.9166666666666668E-3</v>
      </c>
      <c r="M254" s="76">
        <f t="shared" si="93"/>
        <v>1.1666666666666667E-2</v>
      </c>
      <c r="N254" s="76">
        <f t="shared" si="93"/>
        <v>1.4583333333333334E-3</v>
      </c>
      <c r="O254" s="76">
        <f t="shared" si="93"/>
        <v>5.8333333333333336E-3</v>
      </c>
      <c r="P254" s="76">
        <f t="shared" si="93"/>
        <v>7.2916666666666676E-3</v>
      </c>
      <c r="Q254" s="76">
        <f t="shared" si="93"/>
        <v>1.4583333333333335E-2</v>
      </c>
      <c r="R254" s="70">
        <f t="shared" si="79"/>
        <v>0.875</v>
      </c>
      <c r="S254" s="49">
        <v>1</v>
      </c>
      <c r="T254" s="61"/>
      <c r="U254" s="58">
        <f t="shared" si="95"/>
        <v>0.125</v>
      </c>
      <c r="V254" s="69">
        <f t="shared" si="80"/>
        <v>0</v>
      </c>
      <c r="W254" s="69">
        <f t="shared" si="81"/>
        <v>0</v>
      </c>
      <c r="X254" s="69">
        <f t="shared" si="82"/>
        <v>0</v>
      </c>
      <c r="Y254" s="69">
        <f t="shared" si="83"/>
        <v>0</v>
      </c>
      <c r="Z254" s="69">
        <f t="shared" si="84"/>
        <v>0</v>
      </c>
      <c r="AA254" s="69">
        <f t="shared" si="85"/>
        <v>0</v>
      </c>
      <c r="AB254" s="69">
        <f t="shared" si="86"/>
        <v>0</v>
      </c>
      <c r="AC254" s="58">
        <f t="shared" si="87"/>
        <v>0</v>
      </c>
      <c r="AD254" s="83">
        <f t="shared" si="90"/>
        <v>0.125</v>
      </c>
      <c r="AE254" s="39">
        <f>VLOOKUP(A254,summary!$A$5:$AO$5000,41,0)</f>
        <v>0</v>
      </c>
      <c r="AF254" s="80">
        <f t="shared" si="88"/>
        <v>0</v>
      </c>
      <c r="AG254" s="20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</row>
    <row r="255" spans="1:51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63"/>
      <c r="H255" s="67">
        <f>VLOOKUP(A255,summary!$A$5:$AL$5006,34,0)</f>
        <v>0</v>
      </c>
      <c r="I255" s="67">
        <f t="shared" si="89"/>
        <v>0</v>
      </c>
      <c r="J255" s="68">
        <f t="shared" si="91"/>
        <v>0.2</v>
      </c>
      <c r="K255" s="76">
        <f t="shared" si="77"/>
        <v>0</v>
      </c>
      <c r="L255" s="76">
        <f t="shared" si="93"/>
        <v>0</v>
      </c>
      <c r="M255" s="76">
        <f t="shared" si="93"/>
        <v>0</v>
      </c>
      <c r="N255" s="76">
        <f t="shared" si="93"/>
        <v>0</v>
      </c>
      <c r="O255" s="76">
        <f t="shared" si="93"/>
        <v>0</v>
      </c>
      <c r="P255" s="76">
        <f t="shared" si="93"/>
        <v>0</v>
      </c>
      <c r="Q255" s="76">
        <f t="shared" si="93"/>
        <v>0</v>
      </c>
      <c r="R255" s="70">
        <f t="shared" si="79"/>
        <v>0</v>
      </c>
      <c r="S255" s="49">
        <v>0</v>
      </c>
      <c r="T255" s="61"/>
      <c r="U255" s="58">
        <f t="shared" si="95"/>
        <v>0</v>
      </c>
      <c r="V255" s="69">
        <f t="shared" si="80"/>
        <v>0</v>
      </c>
      <c r="W255" s="69">
        <f t="shared" si="81"/>
        <v>0</v>
      </c>
      <c r="X255" s="69">
        <f t="shared" si="82"/>
        <v>0</v>
      </c>
      <c r="Y255" s="69">
        <f t="shared" si="83"/>
        <v>0</v>
      </c>
      <c r="Z255" s="69">
        <f t="shared" si="84"/>
        <v>0</v>
      </c>
      <c r="AA255" s="69">
        <f t="shared" si="85"/>
        <v>0</v>
      </c>
      <c r="AB255" s="69">
        <f t="shared" si="86"/>
        <v>0</v>
      </c>
      <c r="AC255" s="58">
        <f t="shared" si="87"/>
        <v>0</v>
      </c>
      <c r="AD255" s="83">
        <f t="shared" si="90"/>
        <v>0</v>
      </c>
      <c r="AE255" s="39">
        <f>VLOOKUP(A255,summary!$A$5:$AO$5000,41,0)</f>
        <v>0</v>
      </c>
      <c r="AF255" s="80">
        <f t="shared" si="88"/>
        <v>0</v>
      </c>
      <c r="AG255" s="20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</row>
    <row r="256" spans="1:51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63"/>
      <c r="H256" s="67">
        <f>VLOOKUP(A256,summary!$A$5:$AL$5006,34,0)</f>
        <v>0</v>
      </c>
      <c r="I256" s="67">
        <f t="shared" si="89"/>
        <v>0</v>
      </c>
      <c r="J256" s="68">
        <f t="shared" si="91"/>
        <v>0.2</v>
      </c>
      <c r="K256" s="76">
        <f t="shared" si="77"/>
        <v>0</v>
      </c>
      <c r="L256" s="76">
        <f t="shared" si="93"/>
        <v>0</v>
      </c>
      <c r="M256" s="76">
        <f t="shared" si="93"/>
        <v>0</v>
      </c>
      <c r="N256" s="76">
        <f t="shared" si="93"/>
        <v>0</v>
      </c>
      <c r="O256" s="76">
        <f t="shared" si="93"/>
        <v>0</v>
      </c>
      <c r="P256" s="76">
        <f t="shared" si="93"/>
        <v>0</v>
      </c>
      <c r="Q256" s="76">
        <f t="shared" si="93"/>
        <v>0</v>
      </c>
      <c r="R256" s="70">
        <f t="shared" si="79"/>
        <v>0</v>
      </c>
      <c r="S256" s="49">
        <v>0</v>
      </c>
      <c r="T256" s="61"/>
      <c r="U256" s="58">
        <f t="shared" si="95"/>
        <v>0</v>
      </c>
      <c r="V256" s="69">
        <f t="shared" si="80"/>
        <v>0</v>
      </c>
      <c r="W256" s="69">
        <f t="shared" si="81"/>
        <v>0</v>
      </c>
      <c r="X256" s="69">
        <f t="shared" si="82"/>
        <v>0</v>
      </c>
      <c r="Y256" s="69">
        <f t="shared" si="83"/>
        <v>0</v>
      </c>
      <c r="Z256" s="69">
        <f t="shared" si="84"/>
        <v>0</v>
      </c>
      <c r="AA256" s="69">
        <f t="shared" si="85"/>
        <v>0</v>
      </c>
      <c r="AB256" s="69">
        <f t="shared" si="86"/>
        <v>0</v>
      </c>
      <c r="AC256" s="58">
        <f t="shared" si="87"/>
        <v>0</v>
      </c>
      <c r="AD256" s="83">
        <f t="shared" si="90"/>
        <v>0</v>
      </c>
      <c r="AE256" s="39">
        <f>VLOOKUP(A256,summary!$A$5:$AO$5000,41,0)</f>
        <v>0</v>
      </c>
      <c r="AF256" s="80">
        <f t="shared" si="88"/>
        <v>0</v>
      </c>
      <c r="AG256" s="20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</row>
    <row r="257" spans="1:51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63"/>
      <c r="H257" s="67">
        <f>VLOOKUP(A257,summary!$A$5:$AL$5006,34,0)</f>
        <v>0</v>
      </c>
      <c r="I257" s="67">
        <f t="shared" si="89"/>
        <v>0</v>
      </c>
      <c r="J257" s="68">
        <f t="shared" si="91"/>
        <v>0.2</v>
      </c>
      <c r="K257" s="76">
        <f t="shared" si="77"/>
        <v>0</v>
      </c>
      <c r="L257" s="76">
        <f t="shared" si="93"/>
        <v>0</v>
      </c>
      <c r="M257" s="76">
        <f t="shared" si="93"/>
        <v>0</v>
      </c>
      <c r="N257" s="76">
        <f t="shared" si="93"/>
        <v>0</v>
      </c>
      <c r="O257" s="76">
        <f t="shared" si="93"/>
        <v>0</v>
      </c>
      <c r="P257" s="76">
        <f t="shared" si="93"/>
        <v>0</v>
      </c>
      <c r="Q257" s="76">
        <f t="shared" si="93"/>
        <v>0</v>
      </c>
      <c r="R257" s="70">
        <f t="shared" si="79"/>
        <v>0</v>
      </c>
      <c r="S257" s="49">
        <v>0</v>
      </c>
      <c r="T257" s="61"/>
      <c r="U257" s="58">
        <f t="shared" si="95"/>
        <v>0</v>
      </c>
      <c r="V257" s="69">
        <f t="shared" si="80"/>
        <v>0</v>
      </c>
      <c r="W257" s="69">
        <f t="shared" si="81"/>
        <v>0</v>
      </c>
      <c r="X257" s="69">
        <f t="shared" si="82"/>
        <v>0</v>
      </c>
      <c r="Y257" s="69">
        <f t="shared" si="83"/>
        <v>0</v>
      </c>
      <c r="Z257" s="69">
        <f t="shared" si="84"/>
        <v>0</v>
      </c>
      <c r="AA257" s="69">
        <f t="shared" si="85"/>
        <v>0</v>
      </c>
      <c r="AB257" s="69">
        <f t="shared" si="86"/>
        <v>0</v>
      </c>
      <c r="AC257" s="58">
        <f t="shared" si="87"/>
        <v>0</v>
      </c>
      <c r="AD257" s="83">
        <f t="shared" si="90"/>
        <v>0</v>
      </c>
      <c r="AE257" s="39">
        <f>VLOOKUP(A257,summary!$A$5:$AO$5000,41,0)</f>
        <v>0</v>
      </c>
      <c r="AF257" s="80">
        <f t="shared" si="88"/>
        <v>0</v>
      </c>
      <c r="AG257" s="20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</row>
    <row r="258" spans="1:51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63">
        <v>21</v>
      </c>
      <c r="H258" s="67">
        <f>VLOOKUP(A258,summary!$A$5:$AL$5006,34,0)</f>
        <v>0</v>
      </c>
      <c r="I258" s="67">
        <f t="shared" si="89"/>
        <v>0</v>
      </c>
      <c r="J258" s="68">
        <v>0.4</v>
      </c>
      <c r="K258" s="76">
        <f t="shared" si="77"/>
        <v>5.88</v>
      </c>
      <c r="L258" s="76">
        <f t="shared" si="93"/>
        <v>0.16800000000000001</v>
      </c>
      <c r="M258" s="76">
        <f t="shared" si="93"/>
        <v>0.67200000000000004</v>
      </c>
      <c r="N258" s="76">
        <f t="shared" si="93"/>
        <v>8.4000000000000005E-2</v>
      </c>
      <c r="O258" s="76">
        <f t="shared" si="93"/>
        <v>0.33600000000000002</v>
      </c>
      <c r="P258" s="76">
        <f t="shared" si="93"/>
        <v>0.42000000000000004</v>
      </c>
      <c r="Q258" s="76">
        <f t="shared" si="93"/>
        <v>0.84000000000000008</v>
      </c>
      <c r="R258" s="70">
        <f t="shared" si="79"/>
        <v>29.4</v>
      </c>
      <c r="S258" s="49">
        <v>30</v>
      </c>
      <c r="T258" s="61"/>
      <c r="U258" s="58">
        <f t="shared" si="95"/>
        <v>0.60000000000000142</v>
      </c>
      <c r="V258" s="69">
        <f t="shared" si="80"/>
        <v>0</v>
      </c>
      <c r="W258" s="69">
        <f t="shared" si="81"/>
        <v>0</v>
      </c>
      <c r="X258" s="69">
        <f t="shared" si="82"/>
        <v>0</v>
      </c>
      <c r="Y258" s="69">
        <f t="shared" si="83"/>
        <v>0</v>
      </c>
      <c r="Z258" s="69">
        <f t="shared" si="84"/>
        <v>0</v>
      </c>
      <c r="AA258" s="69">
        <f t="shared" si="85"/>
        <v>0</v>
      </c>
      <c r="AB258" s="69">
        <f t="shared" si="86"/>
        <v>0</v>
      </c>
      <c r="AC258" s="58">
        <f t="shared" si="87"/>
        <v>0</v>
      </c>
      <c r="AD258" s="83">
        <f t="shared" si="90"/>
        <v>0.60000000000000142</v>
      </c>
      <c r="AE258" s="39">
        <f>VLOOKUP(A258,summary!$A$5:$AO$5000,41,0)</f>
        <v>-34</v>
      </c>
      <c r="AF258" s="80">
        <f t="shared" si="88"/>
        <v>-714</v>
      </c>
      <c r="AG258" s="20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</row>
    <row r="259" spans="1:51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63">
        <v>17</v>
      </c>
      <c r="H259" s="67">
        <f>VLOOKUP(A259,summary!$A$5:$AL$5006,34,0)</f>
        <v>0</v>
      </c>
      <c r="I259" s="67">
        <f t="shared" si="89"/>
        <v>0</v>
      </c>
      <c r="J259" s="68">
        <v>0.15</v>
      </c>
      <c r="K259" s="76">
        <f t="shared" si="77"/>
        <v>1.7849999999999997</v>
      </c>
      <c r="L259" s="76">
        <f t="shared" si="93"/>
        <v>5.0999999999999997E-2</v>
      </c>
      <c r="M259" s="76">
        <f t="shared" si="93"/>
        <v>0.20399999999999999</v>
      </c>
      <c r="N259" s="76">
        <f t="shared" si="93"/>
        <v>2.5499999999999998E-2</v>
      </c>
      <c r="O259" s="76">
        <f t="shared" si="93"/>
        <v>0.10199999999999999</v>
      </c>
      <c r="P259" s="76">
        <f t="shared" si="93"/>
        <v>0.1275</v>
      </c>
      <c r="Q259" s="76">
        <f t="shared" si="93"/>
        <v>0.255</v>
      </c>
      <c r="R259" s="70">
        <f t="shared" si="79"/>
        <v>19.55</v>
      </c>
      <c r="S259" s="49">
        <v>20</v>
      </c>
      <c r="T259" s="61"/>
      <c r="U259" s="58">
        <f t="shared" si="95"/>
        <v>0.44999999999999929</v>
      </c>
      <c r="V259" s="69">
        <f t="shared" si="80"/>
        <v>0</v>
      </c>
      <c r="W259" s="69">
        <f t="shared" si="81"/>
        <v>0</v>
      </c>
      <c r="X259" s="69">
        <f t="shared" si="82"/>
        <v>0</v>
      </c>
      <c r="Y259" s="69">
        <f t="shared" si="83"/>
        <v>0</v>
      </c>
      <c r="Z259" s="69">
        <f t="shared" si="84"/>
        <v>0</v>
      </c>
      <c r="AA259" s="69">
        <f t="shared" si="85"/>
        <v>0</v>
      </c>
      <c r="AB259" s="69">
        <f t="shared" si="86"/>
        <v>0</v>
      </c>
      <c r="AC259" s="58">
        <f t="shared" si="87"/>
        <v>0</v>
      </c>
      <c r="AD259" s="83">
        <f t="shared" si="90"/>
        <v>0.44999999999999929</v>
      </c>
      <c r="AE259" s="39">
        <f>VLOOKUP(A259,summary!$A$5:$AO$5000,41,0)</f>
        <v>-1</v>
      </c>
      <c r="AF259" s="80">
        <f t="shared" si="88"/>
        <v>-17</v>
      </c>
      <c r="AG259" s="20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</row>
    <row r="260" spans="1:51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63">
        <v>26.5</v>
      </c>
      <c r="H260" s="67">
        <f>VLOOKUP(A260,summary!$A$5:$AL$5006,34,0)</f>
        <v>0</v>
      </c>
      <c r="I260" s="67">
        <f t="shared" si="89"/>
        <v>0</v>
      </c>
      <c r="J260" s="68">
        <v>0.28000000000000003</v>
      </c>
      <c r="K260" s="76">
        <f t="shared" si="77"/>
        <v>5.194</v>
      </c>
      <c r="L260" s="76">
        <f t="shared" si="93"/>
        <v>0.14840000000000003</v>
      </c>
      <c r="M260" s="76">
        <f t="shared" si="93"/>
        <v>0.59360000000000013</v>
      </c>
      <c r="N260" s="76">
        <f t="shared" si="93"/>
        <v>7.4200000000000016E-2</v>
      </c>
      <c r="O260" s="76">
        <f t="shared" si="93"/>
        <v>0.29680000000000006</v>
      </c>
      <c r="P260" s="76">
        <f t="shared" si="93"/>
        <v>0.37100000000000005</v>
      </c>
      <c r="Q260" s="76">
        <f t="shared" si="93"/>
        <v>0.7420000000000001</v>
      </c>
      <c r="R260" s="70">
        <f t="shared" si="79"/>
        <v>33.92</v>
      </c>
      <c r="S260" s="49">
        <v>34</v>
      </c>
      <c r="T260" s="61"/>
      <c r="U260" s="58">
        <f t="shared" si="95"/>
        <v>7.9999999999998295E-2</v>
      </c>
      <c r="V260" s="69">
        <f t="shared" si="80"/>
        <v>0</v>
      </c>
      <c r="W260" s="69">
        <f t="shared" si="81"/>
        <v>0</v>
      </c>
      <c r="X260" s="69">
        <f t="shared" si="82"/>
        <v>0</v>
      </c>
      <c r="Y260" s="69">
        <f t="shared" si="83"/>
        <v>0</v>
      </c>
      <c r="Z260" s="69">
        <f t="shared" si="84"/>
        <v>0</v>
      </c>
      <c r="AA260" s="69">
        <f t="shared" si="85"/>
        <v>0</v>
      </c>
      <c r="AB260" s="69">
        <f t="shared" si="86"/>
        <v>0</v>
      </c>
      <c r="AC260" s="58">
        <f t="shared" si="87"/>
        <v>0</v>
      </c>
      <c r="AD260" s="83">
        <f t="shared" si="90"/>
        <v>7.9999999999998295E-2</v>
      </c>
      <c r="AE260" s="39">
        <f>VLOOKUP(A260,summary!$A$5:$AO$5000,41,0)</f>
        <v>0</v>
      </c>
      <c r="AF260" s="80">
        <f t="shared" si="88"/>
        <v>0</v>
      </c>
      <c r="AG260" s="20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</row>
    <row r="261" spans="1:51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63">
        <v>30</v>
      </c>
      <c r="H261" s="67">
        <f>VLOOKUP(A261,summary!$A$5:$AL$5006,34,0)</f>
        <v>0</v>
      </c>
      <c r="I261" s="67">
        <f t="shared" si="89"/>
        <v>0</v>
      </c>
      <c r="J261" s="68">
        <v>0.12</v>
      </c>
      <c r="K261" s="76">
        <f t="shared" si="77"/>
        <v>2.5199999999999996</v>
      </c>
      <c r="L261" s="76">
        <f t="shared" si="93"/>
        <v>7.1999999999999995E-2</v>
      </c>
      <c r="M261" s="76">
        <f t="shared" si="93"/>
        <v>0.28799999999999998</v>
      </c>
      <c r="N261" s="76">
        <f t="shared" si="93"/>
        <v>3.5999999999999997E-2</v>
      </c>
      <c r="O261" s="76">
        <f t="shared" si="93"/>
        <v>0.14399999999999999</v>
      </c>
      <c r="P261" s="76">
        <f t="shared" si="93"/>
        <v>0.18</v>
      </c>
      <c r="Q261" s="76">
        <f t="shared" si="93"/>
        <v>0.36</v>
      </c>
      <c r="R261" s="70">
        <f t="shared" si="79"/>
        <v>33.6</v>
      </c>
      <c r="S261" s="49">
        <v>34</v>
      </c>
      <c r="T261" s="61"/>
      <c r="U261" s="58">
        <f t="shared" si="95"/>
        <v>0.39999999999999858</v>
      </c>
      <c r="V261" s="69">
        <f t="shared" si="80"/>
        <v>0</v>
      </c>
      <c r="W261" s="69">
        <f t="shared" si="81"/>
        <v>0</v>
      </c>
      <c r="X261" s="69">
        <f t="shared" si="82"/>
        <v>0</v>
      </c>
      <c r="Y261" s="69">
        <f t="shared" si="83"/>
        <v>0</v>
      </c>
      <c r="Z261" s="69">
        <f t="shared" si="84"/>
        <v>0</v>
      </c>
      <c r="AA261" s="69">
        <f t="shared" si="85"/>
        <v>0</v>
      </c>
      <c r="AB261" s="69">
        <f t="shared" si="86"/>
        <v>0</v>
      </c>
      <c r="AC261" s="58">
        <f t="shared" si="87"/>
        <v>0</v>
      </c>
      <c r="AD261" s="83">
        <f t="shared" si="90"/>
        <v>0.39999999999999858</v>
      </c>
      <c r="AE261" s="39">
        <f>VLOOKUP(A261,summary!$A$5:$AO$5000,41,0)</f>
        <v>-26</v>
      </c>
      <c r="AF261" s="80">
        <f t="shared" si="88"/>
        <v>-780</v>
      </c>
      <c r="AG261" s="20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</row>
    <row r="262" spans="1:51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63">
        <v>65</v>
      </c>
      <c r="H262" s="67">
        <f>VLOOKUP(A262,summary!$A$5:$AL$5006,34,0)</f>
        <v>0</v>
      </c>
      <c r="I262" s="67">
        <f t="shared" si="89"/>
        <v>0</v>
      </c>
      <c r="J262" s="68">
        <v>0.15</v>
      </c>
      <c r="K262" s="76">
        <f t="shared" si="77"/>
        <v>6.8249999999999993</v>
      </c>
      <c r="L262" s="76">
        <f t="shared" si="93"/>
        <v>0.19500000000000001</v>
      </c>
      <c r="M262" s="76">
        <f t="shared" si="93"/>
        <v>0.78</v>
      </c>
      <c r="N262" s="76">
        <f t="shared" si="93"/>
        <v>9.7500000000000003E-2</v>
      </c>
      <c r="O262" s="76">
        <f t="shared" si="93"/>
        <v>0.39</v>
      </c>
      <c r="P262" s="76">
        <f t="shared" si="93"/>
        <v>0.48750000000000004</v>
      </c>
      <c r="Q262" s="76">
        <f t="shared" si="93"/>
        <v>0.97500000000000009</v>
      </c>
      <c r="R262" s="70">
        <f t="shared" si="79"/>
        <v>74.75</v>
      </c>
      <c r="S262" s="49">
        <v>75</v>
      </c>
      <c r="T262" s="61"/>
      <c r="U262" s="58">
        <f t="shared" si="95"/>
        <v>0.25</v>
      </c>
      <c r="V262" s="69">
        <f t="shared" si="80"/>
        <v>0</v>
      </c>
      <c r="W262" s="69">
        <f t="shared" si="81"/>
        <v>0</v>
      </c>
      <c r="X262" s="69">
        <f t="shared" si="82"/>
        <v>0</v>
      </c>
      <c r="Y262" s="69">
        <f t="shared" si="83"/>
        <v>0</v>
      </c>
      <c r="Z262" s="69">
        <f t="shared" si="84"/>
        <v>0</v>
      </c>
      <c r="AA262" s="69">
        <f t="shared" si="85"/>
        <v>0</v>
      </c>
      <c r="AB262" s="69">
        <f t="shared" si="86"/>
        <v>0</v>
      </c>
      <c r="AC262" s="58">
        <f t="shared" si="87"/>
        <v>0</v>
      </c>
      <c r="AD262" s="83">
        <f t="shared" si="90"/>
        <v>0.25</v>
      </c>
      <c r="AE262" s="39">
        <f>VLOOKUP(A262,summary!$A$5:$AO$5000,41,0)</f>
        <v>0</v>
      </c>
      <c r="AF262" s="80">
        <f t="shared" si="88"/>
        <v>0</v>
      </c>
      <c r="AG262" s="20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</row>
    <row r="263" spans="1:51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63">
        <v>16</v>
      </c>
      <c r="H263" s="67">
        <f>VLOOKUP(A263,summary!$A$5:$AL$5006,34,0)</f>
        <v>0</v>
      </c>
      <c r="I263" s="67">
        <f t="shared" si="89"/>
        <v>0</v>
      </c>
      <c r="J263" s="68">
        <v>0.25</v>
      </c>
      <c r="K263" s="76">
        <f t="shared" si="77"/>
        <v>2.8</v>
      </c>
      <c r="L263" s="76">
        <f t="shared" si="93"/>
        <v>0.08</v>
      </c>
      <c r="M263" s="76">
        <f t="shared" si="93"/>
        <v>0.32</v>
      </c>
      <c r="N263" s="76">
        <f t="shared" si="93"/>
        <v>0.04</v>
      </c>
      <c r="O263" s="76">
        <f t="shared" si="93"/>
        <v>0.16</v>
      </c>
      <c r="P263" s="76">
        <f t="shared" si="93"/>
        <v>0.2</v>
      </c>
      <c r="Q263" s="76">
        <f t="shared" si="93"/>
        <v>0.4</v>
      </c>
      <c r="R263" s="70">
        <f t="shared" si="79"/>
        <v>20</v>
      </c>
      <c r="S263" s="49">
        <v>20.5</v>
      </c>
      <c r="T263" s="61"/>
      <c r="U263" s="58">
        <f t="shared" si="95"/>
        <v>0.5</v>
      </c>
      <c r="V263" s="69">
        <f t="shared" si="80"/>
        <v>0</v>
      </c>
      <c r="W263" s="69">
        <f t="shared" si="81"/>
        <v>0</v>
      </c>
      <c r="X263" s="69">
        <f t="shared" si="82"/>
        <v>0</v>
      </c>
      <c r="Y263" s="69">
        <f t="shared" si="83"/>
        <v>0</v>
      </c>
      <c r="Z263" s="69">
        <f t="shared" si="84"/>
        <v>0</v>
      </c>
      <c r="AA263" s="69">
        <f t="shared" si="85"/>
        <v>0</v>
      </c>
      <c r="AB263" s="69">
        <f t="shared" si="86"/>
        <v>0</v>
      </c>
      <c r="AC263" s="58">
        <f t="shared" si="87"/>
        <v>0</v>
      </c>
      <c r="AD263" s="83">
        <f t="shared" si="90"/>
        <v>0.5</v>
      </c>
      <c r="AE263" s="39">
        <f>VLOOKUP(A263,summary!$A$5:$AO$5000,41,0)</f>
        <v>-2</v>
      </c>
      <c r="AF263" s="80">
        <f t="shared" si="88"/>
        <v>-32</v>
      </c>
      <c r="AG263" s="20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</row>
    <row r="264" spans="1:51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63">
        <v>35.5</v>
      </c>
      <c r="H264" s="67">
        <f>VLOOKUP(A264,summary!$A$5:$AL$5006,34,0)</f>
        <v>0</v>
      </c>
      <c r="I264" s="67">
        <f t="shared" si="89"/>
        <v>0</v>
      </c>
      <c r="J264" s="68">
        <v>0.15</v>
      </c>
      <c r="K264" s="76">
        <f t="shared" si="77"/>
        <v>3.7275</v>
      </c>
      <c r="L264" s="76">
        <f t="shared" si="93"/>
        <v>0.10650000000000001</v>
      </c>
      <c r="M264" s="76">
        <f t="shared" si="93"/>
        <v>0.42600000000000005</v>
      </c>
      <c r="N264" s="76">
        <f t="shared" si="93"/>
        <v>5.3250000000000006E-2</v>
      </c>
      <c r="O264" s="76">
        <f t="shared" si="93"/>
        <v>0.21300000000000002</v>
      </c>
      <c r="P264" s="76">
        <f t="shared" si="93"/>
        <v>0.26625000000000004</v>
      </c>
      <c r="Q264" s="76">
        <f t="shared" si="93"/>
        <v>0.53250000000000008</v>
      </c>
      <c r="R264" s="70">
        <f t="shared" si="79"/>
        <v>40.825000000000003</v>
      </c>
      <c r="S264" s="49">
        <v>41</v>
      </c>
      <c r="T264" s="61"/>
      <c r="U264" s="58">
        <f t="shared" si="95"/>
        <v>0.17499999999999716</v>
      </c>
      <c r="V264" s="69">
        <f t="shared" si="80"/>
        <v>0</v>
      </c>
      <c r="W264" s="69">
        <f t="shared" si="81"/>
        <v>0</v>
      </c>
      <c r="X264" s="69">
        <f t="shared" si="82"/>
        <v>0</v>
      </c>
      <c r="Y264" s="69">
        <f t="shared" si="83"/>
        <v>0</v>
      </c>
      <c r="Z264" s="69">
        <f t="shared" si="84"/>
        <v>0</v>
      </c>
      <c r="AA264" s="69">
        <f t="shared" si="85"/>
        <v>0</v>
      </c>
      <c r="AB264" s="69">
        <f t="shared" si="86"/>
        <v>0</v>
      </c>
      <c r="AC264" s="58">
        <f t="shared" si="87"/>
        <v>0</v>
      </c>
      <c r="AD264" s="83">
        <f t="shared" si="90"/>
        <v>0.17499999999999716</v>
      </c>
      <c r="AE264" s="39">
        <f>VLOOKUP(A264,summary!$A$5:$AO$5000,41,0)</f>
        <v>-160</v>
      </c>
      <c r="AF264" s="80">
        <f t="shared" si="88"/>
        <v>-5680</v>
      </c>
      <c r="AG264" s="20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</row>
    <row r="265" spans="1:51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63">
        <v>20</v>
      </c>
      <c r="H265" s="67">
        <f>VLOOKUP(A265,summary!$A$5:$AL$5006,34,0)</f>
        <v>0</v>
      </c>
      <c r="I265" s="67">
        <f t="shared" si="89"/>
        <v>0</v>
      </c>
      <c r="J265" s="68">
        <v>0.15</v>
      </c>
      <c r="K265" s="76">
        <f t="shared" ref="K265:K325" si="96">$G265*$J265*$K$3</f>
        <v>2.0999999999999996</v>
      </c>
      <c r="L265" s="76">
        <f t="shared" ref="L265:Q296" si="97">$G265*$J265*L$3</f>
        <v>0.06</v>
      </c>
      <c r="M265" s="76">
        <f t="shared" si="97"/>
        <v>0.24</v>
      </c>
      <c r="N265" s="76">
        <f t="shared" si="97"/>
        <v>0.03</v>
      </c>
      <c r="O265" s="76">
        <f t="shared" si="97"/>
        <v>0.12</v>
      </c>
      <c r="P265" s="76">
        <f t="shared" si="97"/>
        <v>0.15000000000000002</v>
      </c>
      <c r="Q265" s="76">
        <f t="shared" si="97"/>
        <v>0.30000000000000004</v>
      </c>
      <c r="R265" s="70">
        <f t="shared" ref="R265:R325" si="98">SUM(K265:Q265)+G265</f>
        <v>23</v>
      </c>
      <c r="S265" s="49">
        <v>23</v>
      </c>
      <c r="T265" s="61"/>
      <c r="U265" s="58">
        <f t="shared" si="95"/>
        <v>0</v>
      </c>
      <c r="V265" s="69">
        <f t="shared" ref="V265:V325" si="99">$H265*K265</f>
        <v>0</v>
      </c>
      <c r="W265" s="69">
        <f t="shared" ref="W265:W325" si="100">$H265*L265</f>
        <v>0</v>
      </c>
      <c r="X265" s="69">
        <f t="shared" ref="X265:X325" si="101">$H265*M265</f>
        <v>0</v>
      </c>
      <c r="Y265" s="69">
        <f t="shared" ref="Y265:Y325" si="102">$H265*N265</f>
        <v>0</v>
      </c>
      <c r="Z265" s="69">
        <f t="shared" ref="Z265:Z325" si="103">$H265*O265</f>
        <v>0</v>
      </c>
      <c r="AA265" s="69">
        <f t="shared" ref="AA265:AA325" si="104">$H265*P265</f>
        <v>0</v>
      </c>
      <c r="AB265" s="69">
        <f t="shared" ref="AB265:AB325" si="105">$H265*Q265</f>
        <v>0</v>
      </c>
      <c r="AC265" s="58">
        <f t="shared" ref="AC265:AC325" si="106">U265*H265</f>
        <v>0</v>
      </c>
      <c r="AD265" s="83">
        <f t="shared" si="90"/>
        <v>0</v>
      </c>
      <c r="AE265" s="39">
        <f>VLOOKUP(A265,summary!$A$5:$AO$5000,41,0)</f>
        <v>-6</v>
      </c>
      <c r="AF265" s="80">
        <f t="shared" ref="AF265:AF328" si="107">AE265*G265</f>
        <v>-120</v>
      </c>
      <c r="AG265" s="20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</row>
    <row r="266" spans="1:51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63">
        <v>30</v>
      </c>
      <c r="H266" s="67">
        <f>VLOOKUP(A266,summary!$A$5:$AL$5006,34,0)</f>
        <v>0</v>
      </c>
      <c r="I266" s="67">
        <f t="shared" ref="I266:I326" si="108">G266*H266</f>
        <v>0</v>
      </c>
      <c r="J266" s="68">
        <v>0.12</v>
      </c>
      <c r="K266" s="76">
        <f t="shared" si="96"/>
        <v>2.5199999999999996</v>
      </c>
      <c r="L266" s="76">
        <f t="shared" si="97"/>
        <v>7.1999999999999995E-2</v>
      </c>
      <c r="M266" s="76">
        <f t="shared" si="97"/>
        <v>0.28799999999999998</v>
      </c>
      <c r="N266" s="76">
        <f t="shared" si="97"/>
        <v>3.5999999999999997E-2</v>
      </c>
      <c r="O266" s="76">
        <f t="shared" si="97"/>
        <v>0.14399999999999999</v>
      </c>
      <c r="P266" s="76">
        <f t="shared" si="97"/>
        <v>0.18</v>
      </c>
      <c r="Q266" s="76">
        <f t="shared" si="97"/>
        <v>0.36</v>
      </c>
      <c r="R266" s="70">
        <f t="shared" si="98"/>
        <v>33.6</v>
      </c>
      <c r="S266" s="49">
        <v>34</v>
      </c>
      <c r="T266" s="61"/>
      <c r="U266" s="58">
        <f t="shared" si="95"/>
        <v>0.39999999999999858</v>
      </c>
      <c r="V266" s="69">
        <f t="shared" si="99"/>
        <v>0</v>
      </c>
      <c r="W266" s="69">
        <f t="shared" si="100"/>
        <v>0</v>
      </c>
      <c r="X266" s="69">
        <f t="shared" si="101"/>
        <v>0</v>
      </c>
      <c r="Y266" s="69">
        <f t="shared" si="102"/>
        <v>0</v>
      </c>
      <c r="Z266" s="69">
        <f t="shared" si="103"/>
        <v>0</v>
      </c>
      <c r="AA266" s="69">
        <f t="shared" si="104"/>
        <v>0</v>
      </c>
      <c r="AB266" s="69">
        <f t="shared" si="105"/>
        <v>0</v>
      </c>
      <c r="AC266" s="58">
        <f t="shared" si="106"/>
        <v>0</v>
      </c>
      <c r="AD266" s="83">
        <f t="shared" ref="AD266:AD326" si="109">SUM(T266:AB266)</f>
        <v>0.39999999999999858</v>
      </c>
      <c r="AE266" s="39">
        <f>VLOOKUP(A266,summary!$A$5:$AO$5000,41,0)</f>
        <v>0</v>
      </c>
      <c r="AF266" s="80">
        <f t="shared" si="107"/>
        <v>0</v>
      </c>
      <c r="AG266" s="20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</row>
    <row r="267" spans="1:51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63">
        <f>3450/113</f>
        <v>30.530973451327434</v>
      </c>
      <c r="H267" s="67">
        <f>VLOOKUP(A267,summary!$A$5:$AL$5006,34,0)</f>
        <v>0</v>
      </c>
      <c r="I267" s="67">
        <f t="shared" si="108"/>
        <v>0</v>
      </c>
      <c r="J267" s="68">
        <v>0.2</v>
      </c>
      <c r="K267" s="76">
        <f t="shared" si="96"/>
        <v>4.2743362831858409</v>
      </c>
      <c r="L267" s="76">
        <f t="shared" si="97"/>
        <v>0.12212389380530975</v>
      </c>
      <c r="M267" s="76">
        <f t="shared" si="97"/>
        <v>0.48849557522123899</v>
      </c>
      <c r="N267" s="76">
        <f t="shared" si="97"/>
        <v>6.1061946902654873E-2</v>
      </c>
      <c r="O267" s="76">
        <f t="shared" si="97"/>
        <v>0.24424778761061949</v>
      </c>
      <c r="P267" s="76">
        <f t="shared" si="97"/>
        <v>0.30530973451327437</v>
      </c>
      <c r="Q267" s="76">
        <f t="shared" si="97"/>
        <v>0.61061946902654873</v>
      </c>
      <c r="R267" s="70">
        <f t="shared" si="98"/>
        <v>36.637168141592923</v>
      </c>
      <c r="S267" s="49">
        <v>38</v>
      </c>
      <c r="T267" s="61"/>
      <c r="U267" s="58">
        <f t="shared" si="95"/>
        <v>1.3628318584070769</v>
      </c>
      <c r="V267" s="69">
        <f t="shared" si="99"/>
        <v>0</v>
      </c>
      <c r="W267" s="69">
        <f t="shared" si="100"/>
        <v>0</v>
      </c>
      <c r="X267" s="69">
        <f t="shared" si="101"/>
        <v>0</v>
      </c>
      <c r="Y267" s="69">
        <f t="shared" si="102"/>
        <v>0</v>
      </c>
      <c r="Z267" s="69">
        <f t="shared" si="103"/>
        <v>0</v>
      </c>
      <c r="AA267" s="69">
        <f t="shared" si="104"/>
        <v>0</v>
      </c>
      <c r="AB267" s="69">
        <f t="shared" si="105"/>
        <v>0</v>
      </c>
      <c r="AC267" s="58">
        <f t="shared" si="106"/>
        <v>0</v>
      </c>
      <c r="AD267" s="83">
        <f t="shared" si="109"/>
        <v>1.3628318584070769</v>
      </c>
      <c r="AE267" s="39">
        <f>VLOOKUP(A267,summary!$A$5:$AO$5000,41,0)</f>
        <v>-15</v>
      </c>
      <c r="AF267" s="80">
        <f t="shared" si="107"/>
        <v>-457.9646017699115</v>
      </c>
      <c r="AG267" s="20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</row>
    <row r="268" spans="1:51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63">
        <v>5.8</v>
      </c>
      <c r="H268" s="67">
        <f>VLOOKUP(A268,summary!$A$5:$AL$5006,34,0)</f>
        <v>0</v>
      </c>
      <c r="I268" s="67">
        <f t="shared" si="108"/>
        <v>0</v>
      </c>
      <c r="J268" s="68">
        <v>0.4</v>
      </c>
      <c r="K268" s="76">
        <f t="shared" si="96"/>
        <v>1.6239999999999999</v>
      </c>
      <c r="L268" s="76">
        <f t="shared" si="97"/>
        <v>4.6399999999999997E-2</v>
      </c>
      <c r="M268" s="76">
        <f t="shared" si="97"/>
        <v>0.18559999999999999</v>
      </c>
      <c r="N268" s="76">
        <f t="shared" si="97"/>
        <v>2.3199999999999998E-2</v>
      </c>
      <c r="O268" s="76">
        <f t="shared" si="97"/>
        <v>9.2799999999999994E-2</v>
      </c>
      <c r="P268" s="76">
        <f t="shared" si="97"/>
        <v>0.11599999999999999</v>
      </c>
      <c r="Q268" s="76">
        <f t="shared" si="97"/>
        <v>0.23199999999999998</v>
      </c>
      <c r="R268" s="70">
        <f t="shared" si="98"/>
        <v>8.120000000000001</v>
      </c>
      <c r="S268" s="49">
        <v>9</v>
      </c>
      <c r="T268" s="61"/>
      <c r="U268" s="58">
        <f t="shared" si="95"/>
        <v>0.87999999999999901</v>
      </c>
      <c r="V268" s="69">
        <f t="shared" si="99"/>
        <v>0</v>
      </c>
      <c r="W268" s="69">
        <f t="shared" si="100"/>
        <v>0</v>
      </c>
      <c r="X268" s="69">
        <f t="shared" si="101"/>
        <v>0</v>
      </c>
      <c r="Y268" s="69">
        <f t="shared" si="102"/>
        <v>0</v>
      </c>
      <c r="Z268" s="69">
        <f t="shared" si="103"/>
        <v>0</v>
      </c>
      <c r="AA268" s="69">
        <f t="shared" si="104"/>
        <v>0</v>
      </c>
      <c r="AB268" s="69">
        <f t="shared" si="105"/>
        <v>0</v>
      </c>
      <c r="AC268" s="58">
        <f t="shared" si="106"/>
        <v>0</v>
      </c>
      <c r="AD268" s="83">
        <f t="shared" si="109"/>
        <v>0.87999999999999901</v>
      </c>
      <c r="AE268" s="39">
        <f>VLOOKUP(A268,summary!$A$5:$AO$5000,41,0)</f>
        <v>-1</v>
      </c>
      <c r="AF268" s="80">
        <f t="shared" si="107"/>
        <v>-5.8</v>
      </c>
      <c r="AG268" s="20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</row>
    <row r="269" spans="1:51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63">
        <v>18</v>
      </c>
      <c r="H269" s="67">
        <f>VLOOKUP(A269,summary!$A$5:$AL$5006,34,0)</f>
        <v>0</v>
      </c>
      <c r="I269" s="67">
        <f t="shared" si="108"/>
        <v>0</v>
      </c>
      <c r="J269" s="68">
        <v>0.2</v>
      </c>
      <c r="K269" s="76">
        <f t="shared" si="96"/>
        <v>2.52</v>
      </c>
      <c r="L269" s="76">
        <f t="shared" si="97"/>
        <v>7.2000000000000008E-2</v>
      </c>
      <c r="M269" s="76">
        <f t="shared" si="97"/>
        <v>0.28800000000000003</v>
      </c>
      <c r="N269" s="76">
        <f t="shared" si="97"/>
        <v>3.6000000000000004E-2</v>
      </c>
      <c r="O269" s="76">
        <f t="shared" si="97"/>
        <v>0.14400000000000002</v>
      </c>
      <c r="P269" s="76">
        <f t="shared" si="97"/>
        <v>0.18000000000000002</v>
      </c>
      <c r="Q269" s="76">
        <f t="shared" si="97"/>
        <v>0.36000000000000004</v>
      </c>
      <c r="R269" s="70">
        <f t="shared" si="98"/>
        <v>21.6</v>
      </c>
      <c r="S269" s="49">
        <v>22</v>
      </c>
      <c r="T269" s="61"/>
      <c r="U269" s="58">
        <f t="shared" si="95"/>
        <v>0.39999999999999858</v>
      </c>
      <c r="V269" s="69">
        <f t="shared" si="99"/>
        <v>0</v>
      </c>
      <c r="W269" s="69">
        <f t="shared" si="100"/>
        <v>0</v>
      </c>
      <c r="X269" s="69">
        <f t="shared" si="101"/>
        <v>0</v>
      </c>
      <c r="Y269" s="69">
        <f t="shared" si="102"/>
        <v>0</v>
      </c>
      <c r="Z269" s="69">
        <f t="shared" si="103"/>
        <v>0</v>
      </c>
      <c r="AA269" s="69">
        <f t="shared" si="104"/>
        <v>0</v>
      </c>
      <c r="AB269" s="69">
        <f t="shared" si="105"/>
        <v>0</v>
      </c>
      <c r="AC269" s="58">
        <f t="shared" si="106"/>
        <v>0</v>
      </c>
      <c r="AD269" s="83">
        <f t="shared" si="109"/>
        <v>0.39999999999999858</v>
      </c>
      <c r="AE269" s="39">
        <f>VLOOKUP(A269,summary!$A$5:$AO$5000,41,0)</f>
        <v>0</v>
      </c>
      <c r="AF269" s="80">
        <f t="shared" si="107"/>
        <v>0</v>
      </c>
      <c r="AG269" s="20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</row>
    <row r="270" spans="1:51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63">
        <v>18</v>
      </c>
      <c r="H270" s="67">
        <f>VLOOKUP(A270,summary!$A$5:$AL$5006,34,0)</f>
        <v>0</v>
      </c>
      <c r="I270" s="67">
        <f t="shared" si="108"/>
        <v>0</v>
      </c>
      <c r="J270" s="68">
        <v>0.2</v>
      </c>
      <c r="K270" s="76">
        <f t="shared" si="96"/>
        <v>2.52</v>
      </c>
      <c r="L270" s="76">
        <f t="shared" si="97"/>
        <v>7.2000000000000008E-2</v>
      </c>
      <c r="M270" s="76">
        <f t="shared" si="97"/>
        <v>0.28800000000000003</v>
      </c>
      <c r="N270" s="76">
        <f t="shared" si="97"/>
        <v>3.6000000000000004E-2</v>
      </c>
      <c r="O270" s="76">
        <f t="shared" si="97"/>
        <v>0.14400000000000002</v>
      </c>
      <c r="P270" s="76">
        <f t="shared" si="97"/>
        <v>0.18000000000000002</v>
      </c>
      <c r="Q270" s="76">
        <f t="shared" si="97"/>
        <v>0.36000000000000004</v>
      </c>
      <c r="R270" s="70">
        <f t="shared" si="98"/>
        <v>21.6</v>
      </c>
      <c r="S270" s="49">
        <v>22</v>
      </c>
      <c r="T270" s="61"/>
      <c r="U270" s="58">
        <f t="shared" si="95"/>
        <v>0.39999999999999858</v>
      </c>
      <c r="V270" s="69">
        <f t="shared" si="99"/>
        <v>0</v>
      </c>
      <c r="W270" s="69">
        <f t="shared" si="100"/>
        <v>0</v>
      </c>
      <c r="X270" s="69">
        <f t="shared" si="101"/>
        <v>0</v>
      </c>
      <c r="Y270" s="69">
        <f t="shared" si="102"/>
        <v>0</v>
      </c>
      <c r="Z270" s="69">
        <f t="shared" si="103"/>
        <v>0</v>
      </c>
      <c r="AA270" s="69">
        <f t="shared" si="104"/>
        <v>0</v>
      </c>
      <c r="AB270" s="69">
        <f t="shared" si="105"/>
        <v>0</v>
      </c>
      <c r="AC270" s="58">
        <f t="shared" si="106"/>
        <v>0</v>
      </c>
      <c r="AD270" s="83">
        <f t="shared" si="109"/>
        <v>0.39999999999999858</v>
      </c>
      <c r="AE270" s="39">
        <f>VLOOKUP(A270,summary!$A$5:$AO$5000,41,0)</f>
        <v>-3</v>
      </c>
      <c r="AF270" s="80">
        <f t="shared" si="107"/>
        <v>-54</v>
      </c>
      <c r="AG270" s="20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</row>
    <row r="271" spans="1:51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63">
        <v>18</v>
      </c>
      <c r="H271" s="67">
        <f>VLOOKUP(A271,summary!$A$5:$AL$5006,34,0)</f>
        <v>0</v>
      </c>
      <c r="I271" s="67">
        <f t="shared" si="108"/>
        <v>0</v>
      </c>
      <c r="J271" s="68">
        <v>0.2</v>
      </c>
      <c r="K271" s="76">
        <f t="shared" si="96"/>
        <v>2.52</v>
      </c>
      <c r="L271" s="76">
        <f t="shared" si="97"/>
        <v>7.2000000000000008E-2</v>
      </c>
      <c r="M271" s="76">
        <f t="shared" si="97"/>
        <v>0.28800000000000003</v>
      </c>
      <c r="N271" s="76">
        <f t="shared" si="97"/>
        <v>3.6000000000000004E-2</v>
      </c>
      <c r="O271" s="76">
        <f t="shared" si="97"/>
        <v>0.14400000000000002</v>
      </c>
      <c r="P271" s="76">
        <f t="shared" si="97"/>
        <v>0.18000000000000002</v>
      </c>
      <c r="Q271" s="76">
        <f t="shared" si="97"/>
        <v>0.36000000000000004</v>
      </c>
      <c r="R271" s="70">
        <f t="shared" si="98"/>
        <v>21.6</v>
      </c>
      <c r="S271" s="49">
        <v>22</v>
      </c>
      <c r="T271" s="61"/>
      <c r="U271" s="58">
        <f t="shared" si="95"/>
        <v>0.39999999999999858</v>
      </c>
      <c r="V271" s="69">
        <f t="shared" si="99"/>
        <v>0</v>
      </c>
      <c r="W271" s="69">
        <f t="shared" si="100"/>
        <v>0</v>
      </c>
      <c r="X271" s="69">
        <f t="shared" si="101"/>
        <v>0</v>
      </c>
      <c r="Y271" s="69">
        <f t="shared" si="102"/>
        <v>0</v>
      </c>
      <c r="Z271" s="69">
        <f t="shared" si="103"/>
        <v>0</v>
      </c>
      <c r="AA271" s="69">
        <f t="shared" si="104"/>
        <v>0</v>
      </c>
      <c r="AB271" s="69">
        <f t="shared" si="105"/>
        <v>0</v>
      </c>
      <c r="AC271" s="58">
        <f t="shared" si="106"/>
        <v>0</v>
      </c>
      <c r="AD271" s="83">
        <f t="shared" si="109"/>
        <v>0.39999999999999858</v>
      </c>
      <c r="AE271" s="39">
        <f>VLOOKUP(A271,summary!$A$5:$AO$5000,41,0)</f>
        <v>0</v>
      </c>
      <c r="AF271" s="80">
        <f t="shared" si="107"/>
        <v>0</v>
      </c>
      <c r="AG271" s="20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</row>
    <row r="272" spans="1:51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63">
        <v>13</v>
      </c>
      <c r="H272" s="67">
        <f>VLOOKUP(A272,summary!$A$5:$AL$5006,34,0)</f>
        <v>0</v>
      </c>
      <c r="I272" s="67">
        <f t="shared" si="108"/>
        <v>0</v>
      </c>
      <c r="J272" s="68">
        <v>0.3</v>
      </c>
      <c r="K272" s="76">
        <f t="shared" si="96"/>
        <v>2.73</v>
      </c>
      <c r="L272" s="76">
        <f t="shared" si="97"/>
        <v>7.8E-2</v>
      </c>
      <c r="M272" s="76">
        <f t="shared" si="97"/>
        <v>0.312</v>
      </c>
      <c r="N272" s="76">
        <f t="shared" si="97"/>
        <v>3.9E-2</v>
      </c>
      <c r="O272" s="76">
        <f t="shared" si="97"/>
        <v>0.156</v>
      </c>
      <c r="P272" s="76">
        <f t="shared" si="97"/>
        <v>0.19500000000000001</v>
      </c>
      <c r="Q272" s="76">
        <f t="shared" si="97"/>
        <v>0.39</v>
      </c>
      <c r="R272" s="70">
        <f t="shared" si="98"/>
        <v>16.899999999999999</v>
      </c>
      <c r="S272" s="49">
        <v>18</v>
      </c>
      <c r="T272" s="61"/>
      <c r="U272" s="58">
        <f t="shared" si="95"/>
        <v>1.1000000000000014</v>
      </c>
      <c r="V272" s="69">
        <f t="shared" si="99"/>
        <v>0</v>
      </c>
      <c r="W272" s="69">
        <f t="shared" si="100"/>
        <v>0</v>
      </c>
      <c r="X272" s="69">
        <f t="shared" si="101"/>
        <v>0</v>
      </c>
      <c r="Y272" s="69">
        <f t="shared" si="102"/>
        <v>0</v>
      </c>
      <c r="Z272" s="69">
        <f t="shared" si="103"/>
        <v>0</v>
      </c>
      <c r="AA272" s="69">
        <f t="shared" si="104"/>
        <v>0</v>
      </c>
      <c r="AB272" s="69">
        <f t="shared" si="105"/>
        <v>0</v>
      </c>
      <c r="AC272" s="58">
        <f t="shared" si="106"/>
        <v>0</v>
      </c>
      <c r="AD272" s="83">
        <f t="shared" si="109"/>
        <v>1.1000000000000014</v>
      </c>
      <c r="AE272" s="39">
        <f>VLOOKUP(A272,summary!$A$5:$AO$5000,41,0)</f>
        <v>0</v>
      </c>
      <c r="AF272" s="80">
        <f t="shared" si="107"/>
        <v>0</v>
      </c>
      <c r="AG272" s="20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</row>
    <row r="273" spans="1:51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63"/>
      <c r="H273" s="67">
        <f>VLOOKUP(A273,summary!$A$5:$AL$5006,34,0)</f>
        <v>0</v>
      </c>
      <c r="I273" s="67">
        <f t="shared" si="108"/>
        <v>0</v>
      </c>
      <c r="J273" s="68">
        <f t="shared" ref="J273:J325" si="110">J272</f>
        <v>0.3</v>
      </c>
      <c r="K273" s="76">
        <f t="shared" si="96"/>
        <v>0</v>
      </c>
      <c r="L273" s="76">
        <f t="shared" si="97"/>
        <v>0</v>
      </c>
      <c r="M273" s="76">
        <f t="shared" si="97"/>
        <v>0</v>
      </c>
      <c r="N273" s="76">
        <f t="shared" si="97"/>
        <v>0</v>
      </c>
      <c r="O273" s="76">
        <f t="shared" si="97"/>
        <v>0</v>
      </c>
      <c r="P273" s="76">
        <f t="shared" si="97"/>
        <v>0</v>
      </c>
      <c r="Q273" s="76">
        <f t="shared" si="97"/>
        <v>0</v>
      </c>
      <c r="R273" s="70">
        <f t="shared" si="98"/>
        <v>0</v>
      </c>
      <c r="S273" s="49"/>
      <c r="T273" s="61"/>
      <c r="U273" s="58">
        <f t="shared" si="95"/>
        <v>0</v>
      </c>
      <c r="V273" s="69">
        <f t="shared" si="99"/>
        <v>0</v>
      </c>
      <c r="W273" s="69">
        <f t="shared" si="100"/>
        <v>0</v>
      </c>
      <c r="X273" s="69">
        <f t="shared" si="101"/>
        <v>0</v>
      </c>
      <c r="Y273" s="69">
        <f t="shared" si="102"/>
        <v>0</v>
      </c>
      <c r="Z273" s="69">
        <f t="shared" si="103"/>
        <v>0</v>
      </c>
      <c r="AA273" s="69">
        <f t="shared" si="104"/>
        <v>0</v>
      </c>
      <c r="AB273" s="69">
        <f t="shared" si="105"/>
        <v>0</v>
      </c>
      <c r="AC273" s="58">
        <f t="shared" si="106"/>
        <v>0</v>
      </c>
      <c r="AD273" s="83">
        <f t="shared" si="109"/>
        <v>0</v>
      </c>
      <c r="AE273" s="39">
        <f>VLOOKUP(A273,summary!$A$5:$AO$5000,41,0)</f>
        <v>0</v>
      </c>
      <c r="AF273" s="80">
        <f t="shared" si="107"/>
        <v>0</v>
      </c>
      <c r="AG273" s="20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</row>
    <row r="274" spans="1:51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63"/>
      <c r="H274" s="67">
        <f>VLOOKUP(A274,summary!$A$5:$AL$5006,34,0)</f>
        <v>0</v>
      </c>
      <c r="I274" s="67">
        <f t="shared" si="108"/>
        <v>0</v>
      </c>
      <c r="J274" s="68">
        <f t="shared" si="110"/>
        <v>0.3</v>
      </c>
      <c r="K274" s="76">
        <f t="shared" si="96"/>
        <v>0</v>
      </c>
      <c r="L274" s="76">
        <f t="shared" si="97"/>
        <v>0</v>
      </c>
      <c r="M274" s="76">
        <f t="shared" si="97"/>
        <v>0</v>
      </c>
      <c r="N274" s="76">
        <f t="shared" si="97"/>
        <v>0</v>
      </c>
      <c r="O274" s="76">
        <f t="shared" si="97"/>
        <v>0</v>
      </c>
      <c r="P274" s="76">
        <f t="shared" si="97"/>
        <v>0</v>
      </c>
      <c r="Q274" s="76">
        <f t="shared" si="97"/>
        <v>0</v>
      </c>
      <c r="R274" s="70">
        <f t="shared" si="98"/>
        <v>0</v>
      </c>
      <c r="S274" s="49"/>
      <c r="T274" s="61"/>
      <c r="U274" s="58">
        <f t="shared" si="95"/>
        <v>0</v>
      </c>
      <c r="V274" s="69">
        <f t="shared" si="99"/>
        <v>0</v>
      </c>
      <c r="W274" s="69">
        <f t="shared" si="100"/>
        <v>0</v>
      </c>
      <c r="X274" s="69">
        <f t="shared" si="101"/>
        <v>0</v>
      </c>
      <c r="Y274" s="69">
        <f t="shared" si="102"/>
        <v>0</v>
      </c>
      <c r="Z274" s="69">
        <f t="shared" si="103"/>
        <v>0</v>
      </c>
      <c r="AA274" s="69">
        <f t="shared" si="104"/>
        <v>0</v>
      </c>
      <c r="AB274" s="69">
        <f t="shared" si="105"/>
        <v>0</v>
      </c>
      <c r="AC274" s="58">
        <f t="shared" si="106"/>
        <v>0</v>
      </c>
      <c r="AD274" s="83">
        <f t="shared" si="109"/>
        <v>0</v>
      </c>
      <c r="AE274" s="39">
        <f>VLOOKUP(A274,summary!$A$5:$AO$5000,41,0)</f>
        <v>0</v>
      </c>
      <c r="AF274" s="80">
        <f t="shared" si="107"/>
        <v>0</v>
      </c>
      <c r="AG274" s="20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</row>
    <row r="275" spans="1:51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63"/>
      <c r="H275" s="67">
        <f>VLOOKUP(A275,summary!$A$5:$AL$5006,34,0)</f>
        <v>0</v>
      </c>
      <c r="I275" s="67">
        <f t="shared" si="108"/>
        <v>0</v>
      </c>
      <c r="J275" s="68">
        <f t="shared" si="110"/>
        <v>0.3</v>
      </c>
      <c r="K275" s="76">
        <f t="shared" si="96"/>
        <v>0</v>
      </c>
      <c r="L275" s="76">
        <f t="shared" si="97"/>
        <v>0</v>
      </c>
      <c r="M275" s="76">
        <f t="shared" si="97"/>
        <v>0</v>
      </c>
      <c r="N275" s="76">
        <f t="shared" si="97"/>
        <v>0</v>
      </c>
      <c r="O275" s="76">
        <f t="shared" si="97"/>
        <v>0</v>
      </c>
      <c r="P275" s="76">
        <f t="shared" si="97"/>
        <v>0</v>
      </c>
      <c r="Q275" s="76">
        <f t="shared" si="97"/>
        <v>0</v>
      </c>
      <c r="R275" s="70">
        <f t="shared" si="98"/>
        <v>0</v>
      </c>
      <c r="S275" s="49"/>
      <c r="T275" s="61"/>
      <c r="U275" s="58">
        <f t="shared" si="95"/>
        <v>0</v>
      </c>
      <c r="V275" s="69">
        <f t="shared" si="99"/>
        <v>0</v>
      </c>
      <c r="W275" s="69">
        <f t="shared" si="100"/>
        <v>0</v>
      </c>
      <c r="X275" s="69">
        <f t="shared" si="101"/>
        <v>0</v>
      </c>
      <c r="Y275" s="69">
        <f t="shared" si="102"/>
        <v>0</v>
      </c>
      <c r="Z275" s="69">
        <f t="shared" si="103"/>
        <v>0</v>
      </c>
      <c r="AA275" s="69">
        <f t="shared" si="104"/>
        <v>0</v>
      </c>
      <c r="AB275" s="69">
        <f t="shared" si="105"/>
        <v>0</v>
      </c>
      <c r="AC275" s="58">
        <f t="shared" si="106"/>
        <v>0</v>
      </c>
      <c r="AD275" s="83">
        <f t="shared" si="109"/>
        <v>0</v>
      </c>
      <c r="AE275" s="39">
        <f>VLOOKUP(A275,summary!$A$5:$AO$5000,41,0)</f>
        <v>0</v>
      </c>
      <c r="AF275" s="80">
        <f t="shared" si="107"/>
        <v>0</v>
      </c>
      <c r="AG275" s="20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</row>
    <row r="276" spans="1:51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63"/>
      <c r="H276" s="67">
        <f>VLOOKUP(A276,summary!$A$5:$AL$5006,34,0)</f>
        <v>0</v>
      </c>
      <c r="I276" s="67">
        <f t="shared" si="108"/>
        <v>0</v>
      </c>
      <c r="J276" s="68">
        <f t="shared" si="110"/>
        <v>0.3</v>
      </c>
      <c r="K276" s="76">
        <f t="shared" si="96"/>
        <v>0</v>
      </c>
      <c r="L276" s="76">
        <f t="shared" si="97"/>
        <v>0</v>
      </c>
      <c r="M276" s="76">
        <f t="shared" si="97"/>
        <v>0</v>
      </c>
      <c r="N276" s="76">
        <f t="shared" si="97"/>
        <v>0</v>
      </c>
      <c r="O276" s="76">
        <f t="shared" si="97"/>
        <v>0</v>
      </c>
      <c r="P276" s="76">
        <f t="shared" si="97"/>
        <v>0</v>
      </c>
      <c r="Q276" s="76">
        <f t="shared" si="97"/>
        <v>0</v>
      </c>
      <c r="R276" s="70">
        <f t="shared" si="98"/>
        <v>0</v>
      </c>
      <c r="S276" s="49"/>
      <c r="T276" s="61"/>
      <c r="U276" s="58">
        <f t="shared" si="95"/>
        <v>0</v>
      </c>
      <c r="V276" s="69">
        <f t="shared" si="99"/>
        <v>0</v>
      </c>
      <c r="W276" s="69">
        <f t="shared" si="100"/>
        <v>0</v>
      </c>
      <c r="X276" s="69">
        <f t="shared" si="101"/>
        <v>0</v>
      </c>
      <c r="Y276" s="69">
        <f t="shared" si="102"/>
        <v>0</v>
      </c>
      <c r="Z276" s="69">
        <f t="shared" si="103"/>
        <v>0</v>
      </c>
      <c r="AA276" s="69">
        <f t="shared" si="104"/>
        <v>0</v>
      </c>
      <c r="AB276" s="69">
        <f t="shared" si="105"/>
        <v>0</v>
      </c>
      <c r="AC276" s="58">
        <f t="shared" si="106"/>
        <v>0</v>
      </c>
      <c r="AD276" s="83">
        <f t="shared" si="109"/>
        <v>0</v>
      </c>
      <c r="AE276" s="39">
        <f>VLOOKUP(A276,summary!$A$5:$AO$5000,41,0)</f>
        <v>-2</v>
      </c>
      <c r="AF276" s="80">
        <f t="shared" si="107"/>
        <v>0</v>
      </c>
      <c r="AG276" s="20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</row>
    <row r="277" spans="1:51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63"/>
      <c r="H277" s="67">
        <f>VLOOKUP(A277,summary!$A$5:$AL$5006,34,0)</f>
        <v>0</v>
      </c>
      <c r="I277" s="67">
        <f t="shared" si="108"/>
        <v>0</v>
      </c>
      <c r="J277" s="68">
        <f t="shared" si="110"/>
        <v>0.3</v>
      </c>
      <c r="K277" s="76">
        <f t="shared" si="96"/>
        <v>0</v>
      </c>
      <c r="L277" s="76">
        <f t="shared" si="97"/>
        <v>0</v>
      </c>
      <c r="M277" s="76">
        <f t="shared" si="97"/>
        <v>0</v>
      </c>
      <c r="N277" s="76">
        <f t="shared" si="97"/>
        <v>0</v>
      </c>
      <c r="O277" s="76">
        <f t="shared" si="97"/>
        <v>0</v>
      </c>
      <c r="P277" s="76">
        <f t="shared" si="97"/>
        <v>0</v>
      </c>
      <c r="Q277" s="76">
        <f t="shared" si="97"/>
        <v>0</v>
      </c>
      <c r="R277" s="70">
        <f t="shared" si="98"/>
        <v>0</v>
      </c>
      <c r="S277" s="49"/>
      <c r="T277" s="61"/>
      <c r="U277" s="58">
        <f t="shared" si="95"/>
        <v>0</v>
      </c>
      <c r="V277" s="69">
        <f t="shared" si="99"/>
        <v>0</v>
      </c>
      <c r="W277" s="69">
        <f t="shared" si="100"/>
        <v>0</v>
      </c>
      <c r="X277" s="69">
        <f t="shared" si="101"/>
        <v>0</v>
      </c>
      <c r="Y277" s="69">
        <f t="shared" si="102"/>
        <v>0</v>
      </c>
      <c r="Z277" s="69">
        <f t="shared" si="103"/>
        <v>0</v>
      </c>
      <c r="AA277" s="69">
        <f t="shared" si="104"/>
        <v>0</v>
      </c>
      <c r="AB277" s="69">
        <f t="shared" si="105"/>
        <v>0</v>
      </c>
      <c r="AC277" s="58">
        <f t="shared" si="106"/>
        <v>0</v>
      </c>
      <c r="AD277" s="83">
        <f t="shared" si="109"/>
        <v>0</v>
      </c>
      <c r="AE277" s="39">
        <f>VLOOKUP(A277,summary!$A$5:$AO$5000,41,0)</f>
        <v>0</v>
      </c>
      <c r="AF277" s="80">
        <f t="shared" si="107"/>
        <v>0</v>
      </c>
      <c r="AG277" s="20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</row>
    <row r="278" spans="1:51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65">
        <v>18</v>
      </c>
      <c r="H278" s="67">
        <f>VLOOKUP(A278,summary!$A$5:$AL$5006,34,0)</f>
        <v>0</v>
      </c>
      <c r="I278" s="67">
        <f t="shared" si="108"/>
        <v>0</v>
      </c>
      <c r="J278" s="68">
        <v>0.2</v>
      </c>
      <c r="K278" s="76">
        <f t="shared" si="96"/>
        <v>2.52</v>
      </c>
      <c r="L278" s="76">
        <f t="shared" si="97"/>
        <v>7.2000000000000008E-2</v>
      </c>
      <c r="M278" s="76">
        <f t="shared" si="97"/>
        <v>0.28800000000000003</v>
      </c>
      <c r="N278" s="76">
        <f t="shared" si="97"/>
        <v>3.6000000000000004E-2</v>
      </c>
      <c r="O278" s="76">
        <f t="shared" si="97"/>
        <v>0.14400000000000002</v>
      </c>
      <c r="P278" s="76">
        <f t="shared" si="97"/>
        <v>0.18000000000000002</v>
      </c>
      <c r="Q278" s="76">
        <f t="shared" si="97"/>
        <v>0.36000000000000004</v>
      </c>
      <c r="R278" s="70">
        <f t="shared" si="98"/>
        <v>21.6</v>
      </c>
      <c r="S278" s="49">
        <v>22</v>
      </c>
      <c r="T278" s="61"/>
      <c r="U278" s="58">
        <f t="shared" si="95"/>
        <v>0.39999999999999858</v>
      </c>
      <c r="V278" s="69">
        <f t="shared" si="99"/>
        <v>0</v>
      </c>
      <c r="W278" s="69">
        <f t="shared" si="100"/>
        <v>0</v>
      </c>
      <c r="X278" s="69">
        <f t="shared" si="101"/>
        <v>0</v>
      </c>
      <c r="Y278" s="69">
        <f t="shared" si="102"/>
        <v>0</v>
      </c>
      <c r="Z278" s="69">
        <f t="shared" si="103"/>
        <v>0</v>
      </c>
      <c r="AA278" s="69">
        <f t="shared" si="104"/>
        <v>0</v>
      </c>
      <c r="AB278" s="69">
        <f t="shared" si="105"/>
        <v>0</v>
      </c>
      <c r="AC278" s="58">
        <f t="shared" si="106"/>
        <v>0</v>
      </c>
      <c r="AD278" s="83">
        <f t="shared" si="109"/>
        <v>0.39999999999999858</v>
      </c>
      <c r="AE278" s="39">
        <f>VLOOKUP(A278,summary!$A$5:$AO$5000,41,0)</f>
        <v>-1</v>
      </c>
      <c r="AF278" s="80">
        <f t="shared" si="107"/>
        <v>-18</v>
      </c>
      <c r="AG278" s="20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</row>
    <row r="279" spans="1:51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65"/>
      <c r="H279" s="67">
        <f>VLOOKUP(A279,summary!$A$5:$AL$5006,34,0)</f>
        <v>0</v>
      </c>
      <c r="I279" s="67">
        <f t="shared" si="108"/>
        <v>0</v>
      </c>
      <c r="J279" s="68">
        <f t="shared" si="110"/>
        <v>0.2</v>
      </c>
      <c r="K279" s="76">
        <f t="shared" si="96"/>
        <v>0</v>
      </c>
      <c r="L279" s="76">
        <f t="shared" si="97"/>
        <v>0</v>
      </c>
      <c r="M279" s="76">
        <f t="shared" si="97"/>
        <v>0</v>
      </c>
      <c r="N279" s="76">
        <f t="shared" si="97"/>
        <v>0</v>
      </c>
      <c r="O279" s="76">
        <f t="shared" si="97"/>
        <v>0</v>
      </c>
      <c r="P279" s="76">
        <f t="shared" si="97"/>
        <v>0</v>
      </c>
      <c r="Q279" s="76">
        <f t="shared" si="97"/>
        <v>0</v>
      </c>
      <c r="R279" s="70">
        <f t="shared" si="98"/>
        <v>0</v>
      </c>
      <c r="S279" s="49"/>
      <c r="T279" s="61"/>
      <c r="U279" s="58">
        <f t="shared" si="95"/>
        <v>0</v>
      </c>
      <c r="V279" s="69">
        <f t="shared" si="99"/>
        <v>0</v>
      </c>
      <c r="W279" s="69">
        <f t="shared" si="100"/>
        <v>0</v>
      </c>
      <c r="X279" s="69">
        <f t="shared" si="101"/>
        <v>0</v>
      </c>
      <c r="Y279" s="69">
        <f t="shared" si="102"/>
        <v>0</v>
      </c>
      <c r="Z279" s="69">
        <f t="shared" si="103"/>
        <v>0</v>
      </c>
      <c r="AA279" s="69">
        <f t="shared" si="104"/>
        <v>0</v>
      </c>
      <c r="AB279" s="69">
        <f t="shared" si="105"/>
        <v>0</v>
      </c>
      <c r="AC279" s="58">
        <f t="shared" si="106"/>
        <v>0</v>
      </c>
      <c r="AD279" s="83">
        <f t="shared" si="109"/>
        <v>0</v>
      </c>
      <c r="AE279" s="39">
        <f>VLOOKUP(A279,summary!$A$5:$AO$5000,41,0)</f>
        <v>0</v>
      </c>
      <c r="AF279" s="80">
        <f t="shared" si="107"/>
        <v>0</v>
      </c>
      <c r="AG279" s="20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</row>
    <row r="280" spans="1:51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65">
        <v>11.5</v>
      </c>
      <c r="H280" s="67">
        <f>VLOOKUP(A280,summary!$A$5:$AL$5006,34,0)</f>
        <v>0</v>
      </c>
      <c r="I280" s="67">
        <f t="shared" si="108"/>
        <v>0</v>
      </c>
      <c r="J280" s="68">
        <v>0.4</v>
      </c>
      <c r="K280" s="76">
        <f t="shared" si="96"/>
        <v>3.22</v>
      </c>
      <c r="L280" s="76">
        <f t="shared" si="97"/>
        <v>9.2000000000000012E-2</v>
      </c>
      <c r="M280" s="76">
        <f t="shared" si="97"/>
        <v>0.36800000000000005</v>
      </c>
      <c r="N280" s="76">
        <f t="shared" si="97"/>
        <v>4.6000000000000006E-2</v>
      </c>
      <c r="O280" s="76">
        <f t="shared" si="97"/>
        <v>0.18400000000000002</v>
      </c>
      <c r="P280" s="76">
        <f t="shared" si="97"/>
        <v>0.23000000000000004</v>
      </c>
      <c r="Q280" s="76">
        <f t="shared" si="97"/>
        <v>0.46000000000000008</v>
      </c>
      <c r="R280" s="70">
        <f t="shared" si="98"/>
        <v>16.100000000000001</v>
      </c>
      <c r="S280" s="49">
        <v>18</v>
      </c>
      <c r="T280" s="61"/>
      <c r="U280" s="58">
        <f t="shared" si="95"/>
        <v>1.8999999999999986</v>
      </c>
      <c r="V280" s="69">
        <f t="shared" si="99"/>
        <v>0</v>
      </c>
      <c r="W280" s="69">
        <f t="shared" si="100"/>
        <v>0</v>
      </c>
      <c r="X280" s="69">
        <f t="shared" si="101"/>
        <v>0</v>
      </c>
      <c r="Y280" s="69">
        <f t="shared" si="102"/>
        <v>0</v>
      </c>
      <c r="Z280" s="69">
        <f t="shared" si="103"/>
        <v>0</v>
      </c>
      <c r="AA280" s="69">
        <f t="shared" si="104"/>
        <v>0</v>
      </c>
      <c r="AB280" s="69">
        <f t="shared" si="105"/>
        <v>0</v>
      </c>
      <c r="AC280" s="58">
        <f t="shared" si="106"/>
        <v>0</v>
      </c>
      <c r="AD280" s="83">
        <f t="shared" si="109"/>
        <v>1.8999999999999986</v>
      </c>
      <c r="AE280" s="39">
        <f>VLOOKUP(A280,summary!$A$5:$AO$5000,41,0)</f>
        <v>0</v>
      </c>
      <c r="AF280" s="80">
        <f t="shared" si="107"/>
        <v>0</v>
      </c>
      <c r="AG280" s="20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</row>
    <row r="281" spans="1:51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65">
        <v>32</v>
      </c>
      <c r="H281" s="67">
        <f>VLOOKUP(A281,summary!$A$5:$AL$5006,34,0)</f>
        <v>0</v>
      </c>
      <c r="I281" s="67">
        <f t="shared" si="108"/>
        <v>0</v>
      </c>
      <c r="J281" s="68">
        <v>0.25</v>
      </c>
      <c r="K281" s="76">
        <f t="shared" si="96"/>
        <v>5.6</v>
      </c>
      <c r="L281" s="76">
        <f t="shared" si="97"/>
        <v>0.16</v>
      </c>
      <c r="M281" s="76">
        <f t="shared" si="97"/>
        <v>0.64</v>
      </c>
      <c r="N281" s="76">
        <f t="shared" si="97"/>
        <v>0.08</v>
      </c>
      <c r="O281" s="76">
        <f t="shared" si="97"/>
        <v>0.32</v>
      </c>
      <c r="P281" s="76">
        <f t="shared" si="97"/>
        <v>0.4</v>
      </c>
      <c r="Q281" s="76">
        <f t="shared" si="97"/>
        <v>0.8</v>
      </c>
      <c r="R281" s="70">
        <f t="shared" si="98"/>
        <v>40</v>
      </c>
      <c r="S281" s="49">
        <v>40</v>
      </c>
      <c r="T281" s="61"/>
      <c r="U281" s="58">
        <f t="shared" si="95"/>
        <v>0</v>
      </c>
      <c r="V281" s="69">
        <f t="shared" si="99"/>
        <v>0</v>
      </c>
      <c r="W281" s="69">
        <f t="shared" si="100"/>
        <v>0</v>
      </c>
      <c r="X281" s="69">
        <f t="shared" si="101"/>
        <v>0</v>
      </c>
      <c r="Y281" s="69">
        <f t="shared" si="102"/>
        <v>0</v>
      </c>
      <c r="Z281" s="69">
        <f t="shared" si="103"/>
        <v>0</v>
      </c>
      <c r="AA281" s="69">
        <f t="shared" si="104"/>
        <v>0</v>
      </c>
      <c r="AB281" s="69">
        <f t="shared" si="105"/>
        <v>0</v>
      </c>
      <c r="AC281" s="58">
        <f t="shared" si="106"/>
        <v>0</v>
      </c>
      <c r="AD281" s="83">
        <f t="shared" si="109"/>
        <v>0</v>
      </c>
      <c r="AE281" s="39">
        <f>VLOOKUP(A281,summary!$A$5:$AO$5000,41,0)</f>
        <v>0</v>
      </c>
      <c r="AF281" s="80">
        <f t="shared" si="107"/>
        <v>0</v>
      </c>
      <c r="AG281" s="20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</row>
    <row r="282" spans="1:51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63">
        <v>25.2</v>
      </c>
      <c r="H282" s="67">
        <f>VLOOKUP(A282,summary!$A$5:$AL$5006,34,0)</f>
        <v>0</v>
      </c>
      <c r="I282" s="67">
        <f t="shared" si="108"/>
        <v>0</v>
      </c>
      <c r="J282" s="68"/>
      <c r="K282" s="76">
        <f t="shared" si="96"/>
        <v>0</v>
      </c>
      <c r="L282" s="76">
        <f t="shared" si="97"/>
        <v>0</v>
      </c>
      <c r="M282" s="76">
        <f t="shared" si="97"/>
        <v>0</v>
      </c>
      <c r="N282" s="76">
        <f t="shared" si="97"/>
        <v>0</v>
      </c>
      <c r="O282" s="76">
        <f t="shared" si="97"/>
        <v>0</v>
      </c>
      <c r="P282" s="76">
        <f t="shared" si="97"/>
        <v>0</v>
      </c>
      <c r="Q282" s="76">
        <f t="shared" si="97"/>
        <v>0</v>
      </c>
      <c r="R282" s="70">
        <f t="shared" si="98"/>
        <v>25.2</v>
      </c>
      <c r="S282" s="21">
        <v>0</v>
      </c>
      <c r="T282" s="61"/>
      <c r="U282" s="58">
        <v>0</v>
      </c>
      <c r="V282" s="69">
        <f t="shared" si="99"/>
        <v>0</v>
      </c>
      <c r="W282" s="69">
        <f t="shared" si="100"/>
        <v>0</v>
      </c>
      <c r="X282" s="69">
        <f t="shared" si="101"/>
        <v>0</v>
      </c>
      <c r="Y282" s="69">
        <f t="shared" si="102"/>
        <v>0</v>
      </c>
      <c r="Z282" s="69">
        <f t="shared" si="103"/>
        <v>0</v>
      </c>
      <c r="AA282" s="69">
        <f t="shared" si="104"/>
        <v>0</v>
      </c>
      <c r="AB282" s="69">
        <f t="shared" si="105"/>
        <v>0</v>
      </c>
      <c r="AC282" s="58">
        <f t="shared" si="106"/>
        <v>0</v>
      </c>
      <c r="AD282" s="83">
        <f t="shared" si="109"/>
        <v>0</v>
      </c>
      <c r="AE282" s="39">
        <f>VLOOKUP(A282,summary!$A$5:$AO$5000,41,0)</f>
        <v>0</v>
      </c>
      <c r="AF282" s="80">
        <f t="shared" si="107"/>
        <v>0</v>
      </c>
      <c r="AG282" s="20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</row>
    <row r="283" spans="1:51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63">
        <f>G282/6</f>
        <v>4.2</v>
      </c>
      <c r="H283" s="67">
        <f>VLOOKUP(A283,summary!$A$5:$AL$5006,34,0)</f>
        <v>0</v>
      </c>
      <c r="I283" s="67">
        <f t="shared" si="108"/>
        <v>0</v>
      </c>
      <c r="J283" s="68">
        <v>0.4</v>
      </c>
      <c r="K283" s="76">
        <f t="shared" si="96"/>
        <v>1.1759999999999999</v>
      </c>
      <c r="L283" s="76">
        <f t="shared" si="97"/>
        <v>3.3600000000000005E-2</v>
      </c>
      <c r="M283" s="76">
        <f t="shared" si="97"/>
        <v>0.13440000000000002</v>
      </c>
      <c r="N283" s="76">
        <f t="shared" si="97"/>
        <v>1.6800000000000002E-2</v>
      </c>
      <c r="O283" s="76">
        <f t="shared" si="97"/>
        <v>6.720000000000001E-2</v>
      </c>
      <c r="P283" s="76">
        <f t="shared" si="97"/>
        <v>8.4000000000000019E-2</v>
      </c>
      <c r="Q283" s="76">
        <f t="shared" si="97"/>
        <v>0.16800000000000004</v>
      </c>
      <c r="R283" s="70">
        <f t="shared" si="98"/>
        <v>5.8800000000000008</v>
      </c>
      <c r="S283" s="21">
        <v>6</v>
      </c>
      <c r="T283" s="61"/>
      <c r="U283" s="58">
        <f>S283-R283</f>
        <v>0.11999999999999922</v>
      </c>
      <c r="V283" s="69">
        <f t="shared" si="99"/>
        <v>0</v>
      </c>
      <c r="W283" s="69">
        <f t="shared" si="100"/>
        <v>0</v>
      </c>
      <c r="X283" s="69">
        <f t="shared" si="101"/>
        <v>0</v>
      </c>
      <c r="Y283" s="69">
        <f t="shared" si="102"/>
        <v>0</v>
      </c>
      <c r="Z283" s="69">
        <f t="shared" si="103"/>
        <v>0</v>
      </c>
      <c r="AA283" s="69">
        <f t="shared" si="104"/>
        <v>0</v>
      </c>
      <c r="AB283" s="69">
        <f t="shared" si="105"/>
        <v>0</v>
      </c>
      <c r="AC283" s="58">
        <f t="shared" si="106"/>
        <v>0</v>
      </c>
      <c r="AD283" s="83">
        <f t="shared" si="109"/>
        <v>0.11999999999999922</v>
      </c>
      <c r="AE283" s="39">
        <f>VLOOKUP(A283,summary!$A$5:$AO$5000,41,0)</f>
        <v>-36</v>
      </c>
      <c r="AF283" s="80">
        <f t="shared" si="107"/>
        <v>-151.20000000000002</v>
      </c>
      <c r="AG283" s="20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</row>
    <row r="284" spans="1:51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63">
        <f>6*10.5</f>
        <v>63</v>
      </c>
      <c r="H284" s="67">
        <f>VLOOKUP(A284,summary!$A$5:$AL$5006,34,0)</f>
        <v>0</v>
      </c>
      <c r="I284" s="67">
        <f t="shared" si="108"/>
        <v>0</v>
      </c>
      <c r="J284" s="68"/>
      <c r="K284" s="76">
        <f t="shared" si="96"/>
        <v>0</v>
      </c>
      <c r="L284" s="76">
        <f t="shared" si="97"/>
        <v>0</v>
      </c>
      <c r="M284" s="76">
        <f t="shared" si="97"/>
        <v>0</v>
      </c>
      <c r="N284" s="76">
        <f t="shared" si="97"/>
        <v>0</v>
      </c>
      <c r="O284" s="76">
        <f t="shared" si="97"/>
        <v>0</v>
      </c>
      <c r="P284" s="76">
        <f t="shared" si="97"/>
        <v>0</v>
      </c>
      <c r="Q284" s="76">
        <f t="shared" si="97"/>
        <v>0</v>
      </c>
      <c r="R284" s="70">
        <f t="shared" si="98"/>
        <v>63</v>
      </c>
      <c r="S284" s="21">
        <v>0</v>
      </c>
      <c r="T284" s="61"/>
      <c r="U284" s="58">
        <v>0</v>
      </c>
      <c r="V284" s="69">
        <f t="shared" si="99"/>
        <v>0</v>
      </c>
      <c r="W284" s="69">
        <f t="shared" si="100"/>
        <v>0</v>
      </c>
      <c r="X284" s="69">
        <f t="shared" si="101"/>
        <v>0</v>
      </c>
      <c r="Y284" s="69">
        <f t="shared" si="102"/>
        <v>0</v>
      </c>
      <c r="Z284" s="69">
        <f t="shared" si="103"/>
        <v>0</v>
      </c>
      <c r="AA284" s="69">
        <f t="shared" si="104"/>
        <v>0</v>
      </c>
      <c r="AB284" s="69">
        <f t="shared" si="105"/>
        <v>0</v>
      </c>
      <c r="AC284" s="58">
        <f t="shared" si="106"/>
        <v>0</v>
      </c>
      <c r="AD284" s="83">
        <f t="shared" si="109"/>
        <v>0</v>
      </c>
      <c r="AE284" s="39">
        <f>VLOOKUP(A284,summary!$A$5:$AO$5000,41,0)</f>
        <v>0</v>
      </c>
      <c r="AF284" s="80">
        <f t="shared" si="107"/>
        <v>0</v>
      </c>
      <c r="AG284" s="20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</row>
    <row r="285" spans="1:51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63">
        <f>G284/6</f>
        <v>10.5</v>
      </c>
      <c r="H285" s="67">
        <f>VLOOKUP(A285,summary!$A$5:$AL$5006,34,0)</f>
        <v>0</v>
      </c>
      <c r="I285" s="67">
        <f t="shared" si="108"/>
        <v>0</v>
      </c>
      <c r="J285" s="68">
        <v>0.2</v>
      </c>
      <c r="K285" s="76">
        <f t="shared" si="96"/>
        <v>1.47</v>
      </c>
      <c r="L285" s="76">
        <f t="shared" si="97"/>
        <v>4.2000000000000003E-2</v>
      </c>
      <c r="M285" s="76">
        <f t="shared" si="97"/>
        <v>0.16800000000000001</v>
      </c>
      <c r="N285" s="76">
        <f t="shared" si="97"/>
        <v>2.1000000000000001E-2</v>
      </c>
      <c r="O285" s="76">
        <f t="shared" si="97"/>
        <v>8.4000000000000005E-2</v>
      </c>
      <c r="P285" s="76">
        <f t="shared" si="97"/>
        <v>0.10500000000000001</v>
      </c>
      <c r="Q285" s="76">
        <f t="shared" si="97"/>
        <v>0.21000000000000002</v>
      </c>
      <c r="R285" s="70">
        <f t="shared" si="98"/>
        <v>12.6</v>
      </c>
      <c r="S285" s="21">
        <v>13</v>
      </c>
      <c r="T285" s="61"/>
      <c r="U285" s="58">
        <f>S285-R285</f>
        <v>0.40000000000000036</v>
      </c>
      <c r="V285" s="69">
        <f t="shared" si="99"/>
        <v>0</v>
      </c>
      <c r="W285" s="69">
        <f t="shared" si="100"/>
        <v>0</v>
      </c>
      <c r="X285" s="69">
        <f t="shared" si="101"/>
        <v>0</v>
      </c>
      <c r="Y285" s="69">
        <f t="shared" si="102"/>
        <v>0</v>
      </c>
      <c r="Z285" s="69">
        <f t="shared" si="103"/>
        <v>0</v>
      </c>
      <c r="AA285" s="69">
        <f t="shared" si="104"/>
        <v>0</v>
      </c>
      <c r="AB285" s="69">
        <f t="shared" si="105"/>
        <v>0</v>
      </c>
      <c r="AC285" s="58">
        <f t="shared" si="106"/>
        <v>0</v>
      </c>
      <c r="AD285" s="83">
        <f t="shared" si="109"/>
        <v>0.40000000000000036</v>
      </c>
      <c r="AE285" s="39">
        <f>VLOOKUP(A285,summary!$A$5:$AO$5000,41,0)</f>
        <v>-77</v>
      </c>
      <c r="AF285" s="80">
        <f t="shared" si="107"/>
        <v>-808.5</v>
      </c>
      <c r="AG285" s="20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</row>
    <row r="286" spans="1:51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63">
        <f>6*10.5</f>
        <v>63</v>
      </c>
      <c r="H286" s="67">
        <f>VLOOKUP(A286,summary!$A$5:$AL$5006,34,0)</f>
        <v>0</v>
      </c>
      <c r="I286" s="67">
        <f t="shared" si="108"/>
        <v>0</v>
      </c>
      <c r="J286" s="68"/>
      <c r="K286" s="76">
        <f t="shared" si="96"/>
        <v>0</v>
      </c>
      <c r="L286" s="76">
        <f t="shared" si="97"/>
        <v>0</v>
      </c>
      <c r="M286" s="76">
        <f t="shared" si="97"/>
        <v>0</v>
      </c>
      <c r="N286" s="76">
        <f t="shared" si="97"/>
        <v>0</v>
      </c>
      <c r="O286" s="76">
        <f t="shared" si="97"/>
        <v>0</v>
      </c>
      <c r="P286" s="76">
        <f t="shared" si="97"/>
        <v>0</v>
      </c>
      <c r="Q286" s="76">
        <f t="shared" si="97"/>
        <v>0</v>
      </c>
      <c r="R286" s="70">
        <f t="shared" si="98"/>
        <v>63</v>
      </c>
      <c r="S286" s="21">
        <v>0</v>
      </c>
      <c r="T286" s="61"/>
      <c r="U286" s="58">
        <v>0</v>
      </c>
      <c r="V286" s="69">
        <f t="shared" si="99"/>
        <v>0</v>
      </c>
      <c r="W286" s="69">
        <f t="shared" si="100"/>
        <v>0</v>
      </c>
      <c r="X286" s="69">
        <f t="shared" si="101"/>
        <v>0</v>
      </c>
      <c r="Y286" s="69">
        <f t="shared" si="102"/>
        <v>0</v>
      </c>
      <c r="Z286" s="69">
        <f t="shared" si="103"/>
        <v>0</v>
      </c>
      <c r="AA286" s="69">
        <f t="shared" si="104"/>
        <v>0</v>
      </c>
      <c r="AB286" s="69">
        <f t="shared" si="105"/>
        <v>0</v>
      </c>
      <c r="AC286" s="58">
        <f t="shared" si="106"/>
        <v>0</v>
      </c>
      <c r="AD286" s="83">
        <f t="shared" si="109"/>
        <v>0</v>
      </c>
      <c r="AE286" s="39">
        <f>VLOOKUP(A286,summary!$A$5:$AO$5000,41,0)</f>
        <v>0</v>
      </c>
      <c r="AF286" s="80">
        <f t="shared" si="107"/>
        <v>0</v>
      </c>
      <c r="AG286" s="20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</row>
    <row r="287" spans="1:51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63">
        <f>G286/6</f>
        <v>10.5</v>
      </c>
      <c r="H287" s="67">
        <f>VLOOKUP(A287,summary!$A$5:$AL$5006,34,0)</f>
        <v>0</v>
      </c>
      <c r="I287" s="67">
        <f t="shared" si="108"/>
        <v>0</v>
      </c>
      <c r="J287" s="68">
        <v>0.2</v>
      </c>
      <c r="K287" s="76">
        <f t="shared" si="96"/>
        <v>1.47</v>
      </c>
      <c r="L287" s="76">
        <f t="shared" si="97"/>
        <v>4.2000000000000003E-2</v>
      </c>
      <c r="M287" s="76">
        <f t="shared" si="97"/>
        <v>0.16800000000000001</v>
      </c>
      <c r="N287" s="76">
        <f t="shared" si="97"/>
        <v>2.1000000000000001E-2</v>
      </c>
      <c r="O287" s="76">
        <f t="shared" si="97"/>
        <v>8.4000000000000005E-2</v>
      </c>
      <c r="P287" s="76">
        <f t="shared" si="97"/>
        <v>0.10500000000000001</v>
      </c>
      <c r="Q287" s="76">
        <f t="shared" si="97"/>
        <v>0.21000000000000002</v>
      </c>
      <c r="R287" s="70">
        <f t="shared" si="98"/>
        <v>12.6</v>
      </c>
      <c r="S287" s="21">
        <v>13</v>
      </c>
      <c r="T287" s="61"/>
      <c r="U287" s="58">
        <f>S287-R287</f>
        <v>0.40000000000000036</v>
      </c>
      <c r="V287" s="69">
        <f t="shared" si="99"/>
        <v>0</v>
      </c>
      <c r="W287" s="69">
        <f t="shared" si="100"/>
        <v>0</v>
      </c>
      <c r="X287" s="69">
        <f t="shared" si="101"/>
        <v>0</v>
      </c>
      <c r="Y287" s="69">
        <f t="shared" si="102"/>
        <v>0</v>
      </c>
      <c r="Z287" s="69">
        <f t="shared" si="103"/>
        <v>0</v>
      </c>
      <c r="AA287" s="69">
        <f t="shared" si="104"/>
        <v>0</v>
      </c>
      <c r="AB287" s="69">
        <f t="shared" si="105"/>
        <v>0</v>
      </c>
      <c r="AC287" s="58">
        <f t="shared" si="106"/>
        <v>0</v>
      </c>
      <c r="AD287" s="83">
        <f t="shared" si="109"/>
        <v>0.40000000000000036</v>
      </c>
      <c r="AE287" s="39">
        <f>VLOOKUP(A287,summary!$A$5:$AO$5000,41,0)</f>
        <v>-14</v>
      </c>
      <c r="AF287" s="80">
        <f t="shared" si="107"/>
        <v>-147</v>
      </c>
      <c r="AG287" s="20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</row>
    <row r="288" spans="1:51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63">
        <f>G287/6</f>
        <v>1.75</v>
      </c>
      <c r="H288" s="67">
        <f>VLOOKUP(A288,summary!$A$5:$AL$5006,34,0)</f>
        <v>0</v>
      </c>
      <c r="I288" s="67">
        <f t="shared" si="108"/>
        <v>0</v>
      </c>
      <c r="J288" s="68"/>
      <c r="K288" s="76">
        <f t="shared" si="96"/>
        <v>0</v>
      </c>
      <c r="L288" s="76">
        <f t="shared" si="97"/>
        <v>0</v>
      </c>
      <c r="M288" s="76">
        <f t="shared" si="97"/>
        <v>0</v>
      </c>
      <c r="N288" s="76">
        <f t="shared" si="97"/>
        <v>0</v>
      </c>
      <c r="O288" s="76">
        <f t="shared" si="97"/>
        <v>0</v>
      </c>
      <c r="P288" s="76">
        <f t="shared" si="97"/>
        <v>0</v>
      </c>
      <c r="Q288" s="76">
        <f t="shared" si="97"/>
        <v>0</v>
      </c>
      <c r="R288" s="70">
        <f t="shared" si="98"/>
        <v>1.75</v>
      </c>
      <c r="S288" s="21">
        <v>0</v>
      </c>
      <c r="T288" s="61"/>
      <c r="U288" s="58">
        <v>0</v>
      </c>
      <c r="V288" s="69">
        <f t="shared" si="99"/>
        <v>0</v>
      </c>
      <c r="W288" s="69">
        <f t="shared" si="100"/>
        <v>0</v>
      </c>
      <c r="X288" s="69">
        <f t="shared" si="101"/>
        <v>0</v>
      </c>
      <c r="Y288" s="69">
        <f t="shared" si="102"/>
        <v>0</v>
      </c>
      <c r="Z288" s="69">
        <f t="shared" si="103"/>
        <v>0</v>
      </c>
      <c r="AA288" s="69">
        <f t="shared" si="104"/>
        <v>0</v>
      </c>
      <c r="AB288" s="69">
        <f t="shared" si="105"/>
        <v>0</v>
      </c>
      <c r="AC288" s="58">
        <f t="shared" si="106"/>
        <v>0</v>
      </c>
      <c r="AD288" s="83">
        <f t="shared" si="109"/>
        <v>0</v>
      </c>
      <c r="AE288" s="39">
        <f>VLOOKUP(A288,summary!$A$5:$AO$5000,41,0)</f>
        <v>0</v>
      </c>
      <c r="AF288" s="80">
        <f t="shared" si="107"/>
        <v>0</v>
      </c>
      <c r="AG288" s="20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</row>
    <row r="289" spans="1:51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63">
        <v>19.3</v>
      </c>
      <c r="H289" s="67">
        <f>VLOOKUP(A289,summary!$A$5:$AL$5006,34,0)</f>
        <v>0</v>
      </c>
      <c r="I289" s="67">
        <f t="shared" si="108"/>
        <v>0</v>
      </c>
      <c r="J289" s="68">
        <v>0.2</v>
      </c>
      <c r="K289" s="76">
        <f t="shared" si="96"/>
        <v>2.702</v>
      </c>
      <c r="L289" s="76">
        <f t="shared" si="97"/>
        <v>7.7200000000000005E-2</v>
      </c>
      <c r="M289" s="76">
        <f t="shared" si="97"/>
        <v>0.30880000000000002</v>
      </c>
      <c r="N289" s="76">
        <f t="shared" si="97"/>
        <v>3.8600000000000002E-2</v>
      </c>
      <c r="O289" s="76">
        <f t="shared" si="97"/>
        <v>0.15440000000000001</v>
      </c>
      <c r="P289" s="76">
        <f t="shared" si="97"/>
        <v>0.19300000000000003</v>
      </c>
      <c r="Q289" s="76">
        <f t="shared" si="97"/>
        <v>0.38600000000000007</v>
      </c>
      <c r="R289" s="70">
        <f t="shared" si="98"/>
        <v>23.16</v>
      </c>
      <c r="S289" s="21">
        <v>24</v>
      </c>
      <c r="T289" s="61"/>
      <c r="U289" s="58">
        <f>S289-R289</f>
        <v>0.83999999999999986</v>
      </c>
      <c r="V289" s="69">
        <f t="shared" si="99"/>
        <v>0</v>
      </c>
      <c r="W289" s="69">
        <f t="shared" si="100"/>
        <v>0</v>
      </c>
      <c r="X289" s="69">
        <f t="shared" si="101"/>
        <v>0</v>
      </c>
      <c r="Y289" s="69">
        <f t="shared" si="102"/>
        <v>0</v>
      </c>
      <c r="Z289" s="69">
        <f t="shared" si="103"/>
        <v>0</v>
      </c>
      <c r="AA289" s="69">
        <f t="shared" si="104"/>
        <v>0</v>
      </c>
      <c r="AB289" s="69">
        <f t="shared" si="105"/>
        <v>0</v>
      </c>
      <c r="AC289" s="58">
        <f t="shared" si="106"/>
        <v>0</v>
      </c>
      <c r="AD289" s="83">
        <f t="shared" si="109"/>
        <v>0.83999999999999986</v>
      </c>
      <c r="AE289" s="39">
        <f>VLOOKUP(A289,summary!$A$5:$AO$5000,41,0)</f>
        <v>-228</v>
      </c>
      <c r="AF289" s="80">
        <f t="shared" si="107"/>
        <v>-4400.4000000000005</v>
      </c>
      <c r="AG289" s="20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</row>
    <row r="290" spans="1:51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63">
        <v>38.799999999999997</v>
      </c>
      <c r="H290" s="67">
        <f>VLOOKUP(A290,summary!$A$5:$AL$5006,34,0)</f>
        <v>0</v>
      </c>
      <c r="I290" s="67">
        <f t="shared" si="108"/>
        <v>0</v>
      </c>
      <c r="J290" s="68">
        <v>0.2</v>
      </c>
      <c r="K290" s="76">
        <f t="shared" si="96"/>
        <v>5.4319999999999995</v>
      </c>
      <c r="L290" s="76">
        <f t="shared" si="97"/>
        <v>0.1552</v>
      </c>
      <c r="M290" s="76">
        <f t="shared" si="97"/>
        <v>0.62080000000000002</v>
      </c>
      <c r="N290" s="76">
        <f t="shared" si="97"/>
        <v>7.7600000000000002E-2</v>
      </c>
      <c r="O290" s="76">
        <f t="shared" si="97"/>
        <v>0.31040000000000001</v>
      </c>
      <c r="P290" s="76">
        <f t="shared" si="97"/>
        <v>0.38800000000000001</v>
      </c>
      <c r="Q290" s="76">
        <f t="shared" si="97"/>
        <v>0.77600000000000002</v>
      </c>
      <c r="R290" s="70">
        <f t="shared" si="98"/>
        <v>46.559999999999995</v>
      </c>
      <c r="S290" s="21">
        <v>48</v>
      </c>
      <c r="T290" s="61"/>
      <c r="U290" s="58">
        <v>0</v>
      </c>
      <c r="V290" s="69">
        <f t="shared" si="99"/>
        <v>0</v>
      </c>
      <c r="W290" s="69">
        <f t="shared" si="100"/>
        <v>0</v>
      </c>
      <c r="X290" s="69">
        <f t="shared" si="101"/>
        <v>0</v>
      </c>
      <c r="Y290" s="69">
        <f t="shared" si="102"/>
        <v>0</v>
      </c>
      <c r="Z290" s="69">
        <f t="shared" si="103"/>
        <v>0</v>
      </c>
      <c r="AA290" s="69">
        <f t="shared" si="104"/>
        <v>0</v>
      </c>
      <c r="AB290" s="69">
        <f t="shared" si="105"/>
        <v>0</v>
      </c>
      <c r="AC290" s="58">
        <f t="shared" si="106"/>
        <v>0</v>
      </c>
      <c r="AD290" s="83">
        <f t="shared" si="109"/>
        <v>0</v>
      </c>
      <c r="AE290" s="39">
        <f>VLOOKUP(A290,summary!$A$5:$AO$5000,41,0)</f>
        <v>0</v>
      </c>
      <c r="AF290" s="80">
        <f t="shared" si="107"/>
        <v>0</v>
      </c>
      <c r="AG290" s="20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</row>
    <row r="291" spans="1:51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63">
        <f>G290/50*5</f>
        <v>3.8799999999999994</v>
      </c>
      <c r="H291" s="67">
        <f>VLOOKUP(A291,summary!$A$5:$AL$5006,34,0)</f>
        <v>0</v>
      </c>
      <c r="I291" s="67">
        <f t="shared" si="108"/>
        <v>0</v>
      </c>
      <c r="J291" s="68">
        <v>0.3</v>
      </c>
      <c r="K291" s="76">
        <f t="shared" si="96"/>
        <v>0.81479999999999975</v>
      </c>
      <c r="L291" s="76">
        <f t="shared" si="97"/>
        <v>2.3279999999999995E-2</v>
      </c>
      <c r="M291" s="76">
        <f t="shared" si="97"/>
        <v>9.3119999999999981E-2</v>
      </c>
      <c r="N291" s="76">
        <f t="shared" si="97"/>
        <v>1.1639999999999998E-2</v>
      </c>
      <c r="O291" s="76">
        <f t="shared" si="97"/>
        <v>4.655999999999999E-2</v>
      </c>
      <c r="P291" s="76">
        <f t="shared" si="97"/>
        <v>5.8199999999999988E-2</v>
      </c>
      <c r="Q291" s="76">
        <f t="shared" si="97"/>
        <v>0.11639999999999998</v>
      </c>
      <c r="R291" s="70">
        <f t="shared" si="98"/>
        <v>5.0439999999999987</v>
      </c>
      <c r="S291" s="21">
        <v>5.25</v>
      </c>
      <c r="T291" s="61"/>
      <c r="U291" s="58">
        <f>S291-R291</f>
        <v>0.20600000000000129</v>
      </c>
      <c r="V291" s="69">
        <f t="shared" si="99"/>
        <v>0</v>
      </c>
      <c r="W291" s="69">
        <f t="shared" si="100"/>
        <v>0</v>
      </c>
      <c r="X291" s="69">
        <f t="shared" si="101"/>
        <v>0</v>
      </c>
      <c r="Y291" s="69">
        <f t="shared" si="102"/>
        <v>0</v>
      </c>
      <c r="Z291" s="69">
        <f t="shared" si="103"/>
        <v>0</v>
      </c>
      <c r="AA291" s="69">
        <f t="shared" si="104"/>
        <v>0</v>
      </c>
      <c r="AB291" s="69">
        <f t="shared" si="105"/>
        <v>0</v>
      </c>
      <c r="AC291" s="58">
        <f t="shared" si="106"/>
        <v>0</v>
      </c>
      <c r="AD291" s="83">
        <f t="shared" si="109"/>
        <v>0.20600000000000129</v>
      </c>
      <c r="AE291" s="39">
        <f>VLOOKUP(A291,summary!$A$5:$AO$5000,41,0)</f>
        <v>-50</v>
      </c>
      <c r="AF291" s="80">
        <f t="shared" si="107"/>
        <v>-193.99999999999997</v>
      </c>
      <c r="AG291" s="20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</row>
    <row r="292" spans="1:51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63">
        <f>G290/50*2</f>
        <v>1.5519999999999998</v>
      </c>
      <c r="H292" s="67">
        <f>VLOOKUP(A292,summary!$A$5:$AL$5006,34,0)</f>
        <v>0</v>
      </c>
      <c r="I292" s="67">
        <f t="shared" si="108"/>
        <v>0</v>
      </c>
      <c r="J292" s="68">
        <v>0.5</v>
      </c>
      <c r="K292" s="76">
        <f t="shared" si="96"/>
        <v>0.54319999999999991</v>
      </c>
      <c r="L292" s="76">
        <f t="shared" si="97"/>
        <v>1.5519999999999999E-2</v>
      </c>
      <c r="M292" s="76">
        <f t="shared" si="97"/>
        <v>6.2079999999999996E-2</v>
      </c>
      <c r="N292" s="76">
        <f t="shared" si="97"/>
        <v>7.7599999999999995E-3</v>
      </c>
      <c r="O292" s="76">
        <f t="shared" si="97"/>
        <v>3.1039999999999998E-2</v>
      </c>
      <c r="P292" s="76">
        <f t="shared" si="97"/>
        <v>3.8800000000000001E-2</v>
      </c>
      <c r="Q292" s="76">
        <f t="shared" si="97"/>
        <v>7.7600000000000002E-2</v>
      </c>
      <c r="R292" s="70">
        <f t="shared" si="98"/>
        <v>2.3279999999999998</v>
      </c>
      <c r="S292" s="21">
        <v>2.5499999999999998</v>
      </c>
      <c r="T292" s="61"/>
      <c r="U292" s="58">
        <f>S292-R292</f>
        <v>0.22199999999999998</v>
      </c>
      <c r="V292" s="69">
        <f t="shared" si="99"/>
        <v>0</v>
      </c>
      <c r="W292" s="69">
        <f t="shared" si="100"/>
        <v>0</v>
      </c>
      <c r="X292" s="69">
        <f t="shared" si="101"/>
        <v>0</v>
      </c>
      <c r="Y292" s="69">
        <f t="shared" si="102"/>
        <v>0</v>
      </c>
      <c r="Z292" s="69">
        <f t="shared" si="103"/>
        <v>0</v>
      </c>
      <c r="AA292" s="69">
        <f t="shared" si="104"/>
        <v>0</v>
      </c>
      <c r="AB292" s="69">
        <f t="shared" si="105"/>
        <v>0</v>
      </c>
      <c r="AC292" s="58">
        <f t="shared" si="106"/>
        <v>0</v>
      </c>
      <c r="AD292" s="83">
        <f t="shared" si="109"/>
        <v>0.22199999999999998</v>
      </c>
      <c r="AE292" s="39">
        <f>VLOOKUP(A292,summary!$A$5:$AO$5000,41,0)</f>
        <v>-150</v>
      </c>
      <c r="AF292" s="80">
        <f t="shared" si="107"/>
        <v>-232.79999999999998</v>
      </c>
      <c r="AG292" s="20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</row>
    <row r="293" spans="1:51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63">
        <v>17.7</v>
      </c>
      <c r="H293" s="67">
        <f>VLOOKUP(A293,summary!$A$5:$AL$5006,34,0)</f>
        <v>0</v>
      </c>
      <c r="I293" s="67">
        <f t="shared" si="108"/>
        <v>0</v>
      </c>
      <c r="J293" s="68">
        <v>0.3</v>
      </c>
      <c r="K293" s="76">
        <f t="shared" si="96"/>
        <v>3.7169999999999996</v>
      </c>
      <c r="L293" s="76">
        <f t="shared" si="97"/>
        <v>0.10619999999999999</v>
      </c>
      <c r="M293" s="76">
        <f t="shared" si="97"/>
        <v>0.42479999999999996</v>
      </c>
      <c r="N293" s="76">
        <f t="shared" si="97"/>
        <v>5.3099999999999994E-2</v>
      </c>
      <c r="O293" s="76">
        <f t="shared" si="97"/>
        <v>0.21239999999999998</v>
      </c>
      <c r="P293" s="76">
        <f t="shared" si="97"/>
        <v>0.26550000000000001</v>
      </c>
      <c r="Q293" s="76">
        <f t="shared" si="97"/>
        <v>0.53100000000000003</v>
      </c>
      <c r="R293" s="70">
        <f t="shared" si="98"/>
        <v>23.009999999999998</v>
      </c>
      <c r="S293" s="21">
        <v>0</v>
      </c>
      <c r="T293" s="61"/>
      <c r="U293" s="58">
        <v>0</v>
      </c>
      <c r="V293" s="69">
        <f t="shared" si="99"/>
        <v>0</v>
      </c>
      <c r="W293" s="69">
        <f t="shared" si="100"/>
        <v>0</v>
      </c>
      <c r="X293" s="69">
        <f t="shared" si="101"/>
        <v>0</v>
      </c>
      <c r="Y293" s="69">
        <f t="shared" si="102"/>
        <v>0</v>
      </c>
      <c r="Z293" s="69">
        <f t="shared" si="103"/>
        <v>0</v>
      </c>
      <c r="AA293" s="69">
        <f t="shared" si="104"/>
        <v>0</v>
      </c>
      <c r="AB293" s="69">
        <f t="shared" si="105"/>
        <v>0</v>
      </c>
      <c r="AC293" s="58">
        <f t="shared" si="106"/>
        <v>0</v>
      </c>
      <c r="AD293" s="83">
        <f t="shared" si="109"/>
        <v>0</v>
      </c>
      <c r="AE293" s="39">
        <f>VLOOKUP(A293,summary!$A$5:$AO$5000,41,0)</f>
        <v>0</v>
      </c>
      <c r="AF293" s="80">
        <f t="shared" si="107"/>
        <v>0</v>
      </c>
      <c r="AG293" s="20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</row>
    <row r="294" spans="1:51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63">
        <v>30</v>
      </c>
      <c r="H294" s="67">
        <f>VLOOKUP(A294,summary!$A$5:$AL$5006,34,0)</f>
        <v>0</v>
      </c>
      <c r="I294" s="67">
        <f t="shared" si="108"/>
        <v>0</v>
      </c>
      <c r="J294" s="68">
        <v>0.2</v>
      </c>
      <c r="K294" s="76">
        <f t="shared" si="96"/>
        <v>4.1999999999999993</v>
      </c>
      <c r="L294" s="76">
        <f t="shared" si="97"/>
        <v>0.12</v>
      </c>
      <c r="M294" s="76">
        <f t="shared" si="97"/>
        <v>0.48</v>
      </c>
      <c r="N294" s="76">
        <f t="shared" si="97"/>
        <v>0.06</v>
      </c>
      <c r="O294" s="76">
        <f t="shared" si="97"/>
        <v>0.24</v>
      </c>
      <c r="P294" s="76">
        <f t="shared" si="97"/>
        <v>0.30000000000000004</v>
      </c>
      <c r="Q294" s="76">
        <f t="shared" si="97"/>
        <v>0.60000000000000009</v>
      </c>
      <c r="R294" s="70">
        <f t="shared" si="98"/>
        <v>36</v>
      </c>
      <c r="S294" s="21">
        <v>36</v>
      </c>
      <c r="T294" s="61"/>
      <c r="U294" s="58">
        <f t="shared" ref="U294:U322" si="111">S294-R294</f>
        <v>0</v>
      </c>
      <c r="V294" s="69">
        <f t="shared" si="99"/>
        <v>0</v>
      </c>
      <c r="W294" s="69">
        <f t="shared" si="100"/>
        <v>0</v>
      </c>
      <c r="X294" s="69">
        <f t="shared" si="101"/>
        <v>0</v>
      </c>
      <c r="Y294" s="69">
        <f t="shared" si="102"/>
        <v>0</v>
      </c>
      <c r="Z294" s="69">
        <f t="shared" si="103"/>
        <v>0</v>
      </c>
      <c r="AA294" s="69">
        <f t="shared" si="104"/>
        <v>0</v>
      </c>
      <c r="AB294" s="69">
        <f t="shared" si="105"/>
        <v>0</v>
      </c>
      <c r="AC294" s="58">
        <f t="shared" si="106"/>
        <v>0</v>
      </c>
      <c r="AD294" s="83">
        <f t="shared" si="109"/>
        <v>0</v>
      </c>
      <c r="AE294" s="39">
        <f>VLOOKUP(A294,summary!$A$5:$AO$5000,41,0)</f>
        <v>-14</v>
      </c>
      <c r="AF294" s="80">
        <f t="shared" si="107"/>
        <v>-420</v>
      </c>
      <c r="AG294" s="20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</row>
    <row r="295" spans="1:51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63">
        <f>G294/20</f>
        <v>1.5</v>
      </c>
      <c r="H295" s="67">
        <f>VLOOKUP(A295,summary!$A$5:$AL$5006,34,0)</f>
        <v>0</v>
      </c>
      <c r="I295" s="67">
        <f t="shared" si="108"/>
        <v>0</v>
      </c>
      <c r="J295" s="68">
        <v>0.3</v>
      </c>
      <c r="K295" s="76">
        <f t="shared" si="96"/>
        <v>0.31499999999999995</v>
      </c>
      <c r="L295" s="76">
        <f t="shared" si="97"/>
        <v>8.9999999999999993E-3</v>
      </c>
      <c r="M295" s="76">
        <f t="shared" si="97"/>
        <v>3.5999999999999997E-2</v>
      </c>
      <c r="N295" s="76">
        <f t="shared" si="97"/>
        <v>4.4999999999999997E-3</v>
      </c>
      <c r="O295" s="76">
        <f t="shared" si="97"/>
        <v>1.7999999999999999E-2</v>
      </c>
      <c r="P295" s="76">
        <f t="shared" si="97"/>
        <v>2.2499999999999999E-2</v>
      </c>
      <c r="Q295" s="76">
        <f t="shared" si="97"/>
        <v>4.4999999999999998E-2</v>
      </c>
      <c r="R295" s="70">
        <f t="shared" si="98"/>
        <v>1.95</v>
      </c>
      <c r="S295" s="21">
        <v>2</v>
      </c>
      <c r="T295" s="61"/>
      <c r="U295" s="58">
        <f t="shared" si="111"/>
        <v>5.0000000000000044E-2</v>
      </c>
      <c r="V295" s="69">
        <f t="shared" si="99"/>
        <v>0</v>
      </c>
      <c r="W295" s="69">
        <f t="shared" si="100"/>
        <v>0</v>
      </c>
      <c r="X295" s="69">
        <f t="shared" si="101"/>
        <v>0</v>
      </c>
      <c r="Y295" s="69">
        <f t="shared" si="102"/>
        <v>0</v>
      </c>
      <c r="Z295" s="69">
        <f t="shared" si="103"/>
        <v>0</v>
      </c>
      <c r="AA295" s="69">
        <f t="shared" si="104"/>
        <v>0</v>
      </c>
      <c r="AB295" s="69">
        <f t="shared" si="105"/>
        <v>0</v>
      </c>
      <c r="AC295" s="58">
        <f t="shared" si="106"/>
        <v>0</v>
      </c>
      <c r="AD295" s="83">
        <f t="shared" si="109"/>
        <v>5.0000000000000044E-2</v>
      </c>
      <c r="AE295" s="39">
        <f>VLOOKUP(A295,summary!$A$5:$AO$5000,41,0)</f>
        <v>0</v>
      </c>
      <c r="AF295" s="80">
        <f t="shared" si="107"/>
        <v>0</v>
      </c>
      <c r="AG295" s="20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</row>
    <row r="296" spans="1:51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63">
        <v>26</v>
      </c>
      <c r="H296" s="67">
        <f>VLOOKUP(A296,summary!$A$5:$AL$5006,34,0)</f>
        <v>0</v>
      </c>
      <c r="I296" s="67">
        <f t="shared" si="108"/>
        <v>0</v>
      </c>
      <c r="J296" s="68">
        <v>0.1</v>
      </c>
      <c r="K296" s="76">
        <f t="shared" si="96"/>
        <v>1.8199999999999998</v>
      </c>
      <c r="L296" s="76">
        <f t="shared" si="97"/>
        <v>5.2000000000000005E-2</v>
      </c>
      <c r="M296" s="76">
        <f t="shared" si="97"/>
        <v>0.20800000000000002</v>
      </c>
      <c r="N296" s="76">
        <f t="shared" si="97"/>
        <v>2.6000000000000002E-2</v>
      </c>
      <c r="O296" s="76">
        <f t="shared" si="97"/>
        <v>0.10400000000000001</v>
      </c>
      <c r="P296" s="76">
        <f t="shared" si="97"/>
        <v>0.13</v>
      </c>
      <c r="Q296" s="76">
        <f t="shared" si="97"/>
        <v>0.26</v>
      </c>
      <c r="R296" s="70">
        <f t="shared" si="98"/>
        <v>28.6</v>
      </c>
      <c r="S296" s="21">
        <v>30</v>
      </c>
      <c r="T296" s="61"/>
      <c r="U296" s="58">
        <f t="shared" si="111"/>
        <v>1.3999999999999986</v>
      </c>
      <c r="V296" s="69">
        <f t="shared" si="99"/>
        <v>0</v>
      </c>
      <c r="W296" s="69">
        <f t="shared" si="100"/>
        <v>0</v>
      </c>
      <c r="X296" s="69">
        <f t="shared" si="101"/>
        <v>0</v>
      </c>
      <c r="Y296" s="69">
        <f t="shared" si="102"/>
        <v>0</v>
      </c>
      <c r="Z296" s="69">
        <f t="shared" si="103"/>
        <v>0</v>
      </c>
      <c r="AA296" s="69">
        <f t="shared" si="104"/>
        <v>0</v>
      </c>
      <c r="AB296" s="69">
        <f t="shared" si="105"/>
        <v>0</v>
      </c>
      <c r="AC296" s="58">
        <f t="shared" si="106"/>
        <v>0</v>
      </c>
      <c r="AD296" s="83">
        <f t="shared" si="109"/>
        <v>1.3999999999999986</v>
      </c>
      <c r="AE296" s="39">
        <f>VLOOKUP(A296,summary!$A$5:$AO$5000,41,0)</f>
        <v>-29</v>
      </c>
      <c r="AF296" s="80">
        <f t="shared" si="107"/>
        <v>-754</v>
      </c>
      <c r="AG296" s="20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</row>
    <row r="297" spans="1:51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63">
        <v>25</v>
      </c>
      <c r="H297" s="67">
        <f>VLOOKUP(A297,summary!$A$5:$AL$5006,34,0)</f>
        <v>0</v>
      </c>
      <c r="I297" s="67">
        <f t="shared" si="108"/>
        <v>0</v>
      </c>
      <c r="J297" s="68">
        <v>0.2</v>
      </c>
      <c r="K297" s="76">
        <f t="shared" si="96"/>
        <v>3.5</v>
      </c>
      <c r="L297" s="76">
        <f t="shared" ref="L297:Q325" si="112">$G297*$J297*L$3</f>
        <v>0.1</v>
      </c>
      <c r="M297" s="76">
        <f t="shared" si="112"/>
        <v>0.4</v>
      </c>
      <c r="N297" s="76">
        <f t="shared" si="112"/>
        <v>0.05</v>
      </c>
      <c r="O297" s="76">
        <f t="shared" si="112"/>
        <v>0.2</v>
      </c>
      <c r="P297" s="76">
        <f t="shared" si="112"/>
        <v>0.25</v>
      </c>
      <c r="Q297" s="76">
        <f t="shared" si="112"/>
        <v>0.5</v>
      </c>
      <c r="R297" s="70">
        <f t="shared" si="98"/>
        <v>30</v>
      </c>
      <c r="S297" s="21">
        <v>30</v>
      </c>
      <c r="T297" s="61"/>
      <c r="U297" s="58">
        <f t="shared" si="111"/>
        <v>0</v>
      </c>
      <c r="V297" s="69">
        <f t="shared" si="99"/>
        <v>0</v>
      </c>
      <c r="W297" s="69">
        <f t="shared" si="100"/>
        <v>0</v>
      </c>
      <c r="X297" s="69">
        <f t="shared" si="101"/>
        <v>0</v>
      </c>
      <c r="Y297" s="69">
        <f t="shared" si="102"/>
        <v>0</v>
      </c>
      <c r="Z297" s="69">
        <f t="shared" si="103"/>
        <v>0</v>
      </c>
      <c r="AA297" s="69">
        <f t="shared" si="104"/>
        <v>0</v>
      </c>
      <c r="AB297" s="69">
        <f t="shared" si="105"/>
        <v>0</v>
      </c>
      <c r="AC297" s="58">
        <f t="shared" si="106"/>
        <v>0</v>
      </c>
      <c r="AD297" s="83">
        <f t="shared" si="109"/>
        <v>0</v>
      </c>
      <c r="AE297" s="39">
        <f>VLOOKUP(A297,summary!$A$5:$AO$5000,41,0)</f>
        <v>-30</v>
      </c>
      <c r="AF297" s="80">
        <f t="shared" si="107"/>
        <v>-750</v>
      </c>
      <c r="AG297" s="20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</row>
    <row r="298" spans="1:51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63">
        <v>30</v>
      </c>
      <c r="H298" s="67">
        <f>VLOOKUP(A298,summary!$A$5:$AL$5006,34,0)</f>
        <v>0</v>
      </c>
      <c r="I298" s="67">
        <f t="shared" si="108"/>
        <v>0</v>
      </c>
      <c r="J298" s="68">
        <v>0.3</v>
      </c>
      <c r="K298" s="76">
        <f t="shared" si="96"/>
        <v>6.3</v>
      </c>
      <c r="L298" s="76">
        <f t="shared" si="112"/>
        <v>0.18</v>
      </c>
      <c r="M298" s="76">
        <f t="shared" si="112"/>
        <v>0.72</v>
      </c>
      <c r="N298" s="76">
        <f t="shared" si="112"/>
        <v>0.09</v>
      </c>
      <c r="O298" s="76">
        <f t="shared" si="112"/>
        <v>0.36</v>
      </c>
      <c r="P298" s="76">
        <f t="shared" si="112"/>
        <v>0.45</v>
      </c>
      <c r="Q298" s="76">
        <f t="shared" si="112"/>
        <v>0.9</v>
      </c>
      <c r="R298" s="70">
        <f t="shared" si="98"/>
        <v>39</v>
      </c>
      <c r="S298" s="21">
        <v>39</v>
      </c>
      <c r="T298" s="61"/>
      <c r="U298" s="58">
        <f t="shared" si="111"/>
        <v>0</v>
      </c>
      <c r="V298" s="69">
        <f t="shared" si="99"/>
        <v>0</v>
      </c>
      <c r="W298" s="69">
        <f t="shared" si="100"/>
        <v>0</v>
      </c>
      <c r="X298" s="69">
        <f t="shared" si="101"/>
        <v>0</v>
      </c>
      <c r="Y298" s="69">
        <f t="shared" si="102"/>
        <v>0</v>
      </c>
      <c r="Z298" s="69">
        <f t="shared" si="103"/>
        <v>0</v>
      </c>
      <c r="AA298" s="69">
        <f t="shared" si="104"/>
        <v>0</v>
      </c>
      <c r="AB298" s="69">
        <f t="shared" si="105"/>
        <v>0</v>
      </c>
      <c r="AC298" s="58">
        <f t="shared" si="106"/>
        <v>0</v>
      </c>
      <c r="AD298" s="83">
        <f t="shared" si="109"/>
        <v>0</v>
      </c>
      <c r="AE298" s="39">
        <f>VLOOKUP(A298,summary!$A$5:$AO$5000,41,0)</f>
        <v>0</v>
      </c>
      <c r="AF298" s="80">
        <f t="shared" si="107"/>
        <v>0</v>
      </c>
      <c r="AG298" s="20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</row>
    <row r="299" spans="1:51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63">
        <v>36</v>
      </c>
      <c r="H299" s="67">
        <f>VLOOKUP(A299,summary!$A$5:$AL$5006,34,0)</f>
        <v>0</v>
      </c>
      <c r="I299" s="67">
        <f t="shared" si="108"/>
        <v>0</v>
      </c>
      <c r="J299" s="68">
        <v>0.15</v>
      </c>
      <c r="K299" s="76">
        <f t="shared" si="96"/>
        <v>3.7799999999999994</v>
      </c>
      <c r="L299" s="76">
        <f t="shared" si="112"/>
        <v>0.10799999999999998</v>
      </c>
      <c r="M299" s="76">
        <f t="shared" si="112"/>
        <v>0.43199999999999994</v>
      </c>
      <c r="N299" s="76">
        <f t="shared" si="112"/>
        <v>5.3999999999999992E-2</v>
      </c>
      <c r="O299" s="76">
        <f t="shared" si="112"/>
        <v>0.21599999999999997</v>
      </c>
      <c r="P299" s="76">
        <f t="shared" si="112"/>
        <v>0.26999999999999996</v>
      </c>
      <c r="Q299" s="76">
        <f t="shared" si="112"/>
        <v>0.53999999999999992</v>
      </c>
      <c r="R299" s="70">
        <f t="shared" si="98"/>
        <v>41.4</v>
      </c>
      <c r="S299" s="21">
        <v>42</v>
      </c>
      <c r="T299" s="61"/>
      <c r="U299" s="58">
        <f t="shared" si="111"/>
        <v>0.60000000000000142</v>
      </c>
      <c r="V299" s="69">
        <f t="shared" si="99"/>
        <v>0</v>
      </c>
      <c r="W299" s="69">
        <f t="shared" si="100"/>
        <v>0</v>
      </c>
      <c r="X299" s="69">
        <f t="shared" si="101"/>
        <v>0</v>
      </c>
      <c r="Y299" s="69">
        <f t="shared" si="102"/>
        <v>0</v>
      </c>
      <c r="Z299" s="69">
        <f t="shared" si="103"/>
        <v>0</v>
      </c>
      <c r="AA299" s="69">
        <f t="shared" si="104"/>
        <v>0</v>
      </c>
      <c r="AB299" s="69">
        <f t="shared" si="105"/>
        <v>0</v>
      </c>
      <c r="AC299" s="58">
        <f t="shared" si="106"/>
        <v>0</v>
      </c>
      <c r="AD299" s="83">
        <f t="shared" si="109"/>
        <v>0.60000000000000142</v>
      </c>
      <c r="AE299" s="39">
        <f>VLOOKUP(A299,summary!$A$5:$AO$5000,41,0)</f>
        <v>-16</v>
      </c>
      <c r="AF299" s="80">
        <f t="shared" si="107"/>
        <v>-576</v>
      </c>
      <c r="AG299" s="20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</row>
    <row r="300" spans="1:51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63">
        <f>G299/50</f>
        <v>0.72</v>
      </c>
      <c r="H300" s="67">
        <f>VLOOKUP(A300,summary!$A$5:$AL$5006,34,0)</f>
        <v>0</v>
      </c>
      <c r="I300" s="67">
        <f t="shared" si="108"/>
        <v>0</v>
      </c>
      <c r="J300" s="68">
        <v>0.2</v>
      </c>
      <c r="K300" s="76">
        <f t="shared" si="96"/>
        <v>0.10079999999999999</v>
      </c>
      <c r="L300" s="76">
        <f t="shared" si="112"/>
        <v>2.8799999999999997E-3</v>
      </c>
      <c r="M300" s="76">
        <f t="shared" si="112"/>
        <v>1.1519999999999999E-2</v>
      </c>
      <c r="N300" s="76">
        <f t="shared" si="112"/>
        <v>1.4399999999999999E-3</v>
      </c>
      <c r="O300" s="76">
        <f t="shared" si="112"/>
        <v>5.7599999999999995E-3</v>
      </c>
      <c r="P300" s="76">
        <f t="shared" si="112"/>
        <v>7.1999999999999998E-3</v>
      </c>
      <c r="Q300" s="76">
        <f t="shared" si="112"/>
        <v>1.44E-2</v>
      </c>
      <c r="R300" s="70">
        <f t="shared" si="98"/>
        <v>0.86399999999999999</v>
      </c>
      <c r="S300" s="21">
        <v>0.9</v>
      </c>
      <c r="T300" s="61"/>
      <c r="U300" s="58">
        <f t="shared" si="111"/>
        <v>3.6000000000000032E-2</v>
      </c>
      <c r="V300" s="69">
        <f t="shared" si="99"/>
        <v>0</v>
      </c>
      <c r="W300" s="69">
        <f t="shared" si="100"/>
        <v>0</v>
      </c>
      <c r="X300" s="69">
        <f t="shared" si="101"/>
        <v>0</v>
      </c>
      <c r="Y300" s="69">
        <f t="shared" si="102"/>
        <v>0</v>
      </c>
      <c r="Z300" s="69">
        <f t="shared" si="103"/>
        <v>0</v>
      </c>
      <c r="AA300" s="69">
        <f t="shared" si="104"/>
        <v>0</v>
      </c>
      <c r="AB300" s="69">
        <f t="shared" si="105"/>
        <v>0</v>
      </c>
      <c r="AC300" s="58">
        <f t="shared" si="106"/>
        <v>0</v>
      </c>
      <c r="AD300" s="83">
        <f t="shared" si="109"/>
        <v>3.6000000000000032E-2</v>
      </c>
      <c r="AE300" s="39">
        <f>VLOOKUP(A300,summary!$A$5:$AO$5000,41,0)</f>
        <v>-70</v>
      </c>
      <c r="AF300" s="80">
        <f t="shared" si="107"/>
        <v>-50.4</v>
      </c>
      <c r="AG300" s="20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</row>
    <row r="301" spans="1:51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63">
        <v>37</v>
      </c>
      <c r="H301" s="67">
        <f>VLOOKUP(A301,summary!$A$5:$AL$5006,34,0)</f>
        <v>0</v>
      </c>
      <c r="I301" s="67">
        <f t="shared" si="108"/>
        <v>0</v>
      </c>
      <c r="J301" s="68">
        <v>0.13</v>
      </c>
      <c r="K301" s="76">
        <f t="shared" si="96"/>
        <v>3.367</v>
      </c>
      <c r="L301" s="76">
        <f t="shared" si="112"/>
        <v>9.6200000000000008E-2</v>
      </c>
      <c r="M301" s="76">
        <f t="shared" si="112"/>
        <v>0.38480000000000003</v>
      </c>
      <c r="N301" s="76">
        <f t="shared" si="112"/>
        <v>4.8100000000000004E-2</v>
      </c>
      <c r="O301" s="76">
        <f t="shared" si="112"/>
        <v>0.19240000000000002</v>
      </c>
      <c r="P301" s="76">
        <f t="shared" si="112"/>
        <v>0.24050000000000005</v>
      </c>
      <c r="Q301" s="76">
        <f t="shared" si="112"/>
        <v>0.48100000000000009</v>
      </c>
      <c r="R301" s="70">
        <f t="shared" si="98"/>
        <v>41.81</v>
      </c>
      <c r="S301" s="21">
        <v>42</v>
      </c>
      <c r="T301" s="61"/>
      <c r="U301" s="58">
        <f t="shared" si="111"/>
        <v>0.18999999999999773</v>
      </c>
      <c r="V301" s="69">
        <f t="shared" si="99"/>
        <v>0</v>
      </c>
      <c r="W301" s="69">
        <f t="shared" si="100"/>
        <v>0</v>
      </c>
      <c r="X301" s="69">
        <f t="shared" si="101"/>
        <v>0</v>
      </c>
      <c r="Y301" s="69">
        <f t="shared" si="102"/>
        <v>0</v>
      </c>
      <c r="Z301" s="69">
        <f t="shared" si="103"/>
        <v>0</v>
      </c>
      <c r="AA301" s="69">
        <f t="shared" si="104"/>
        <v>0</v>
      </c>
      <c r="AB301" s="69">
        <f t="shared" si="105"/>
        <v>0</v>
      </c>
      <c r="AC301" s="58">
        <f t="shared" si="106"/>
        <v>0</v>
      </c>
      <c r="AD301" s="83">
        <f t="shared" si="109"/>
        <v>0.18999999999999773</v>
      </c>
      <c r="AE301" s="39">
        <f>VLOOKUP(A301,summary!$A$5:$AO$5000,41,0)</f>
        <v>-1</v>
      </c>
      <c r="AF301" s="80">
        <f t="shared" si="107"/>
        <v>-37</v>
      </c>
      <c r="AG301" s="20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</row>
    <row r="302" spans="1:51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63">
        <f>44/36</f>
        <v>1.2222222222222223</v>
      </c>
      <c r="H302" s="67">
        <f>VLOOKUP(A302,summary!$A$5:$AL$5006,34,0)</f>
        <v>0</v>
      </c>
      <c r="I302" s="67">
        <f t="shared" si="108"/>
        <v>0</v>
      </c>
      <c r="J302" s="68">
        <v>0.2</v>
      </c>
      <c r="K302" s="76">
        <f t="shared" si="96"/>
        <v>0.1711111111111111</v>
      </c>
      <c r="L302" s="76">
        <f t="shared" si="112"/>
        <v>4.8888888888888897E-3</v>
      </c>
      <c r="M302" s="76">
        <f t="shared" si="112"/>
        <v>1.9555555555555559E-2</v>
      </c>
      <c r="N302" s="76">
        <f t="shared" si="112"/>
        <v>2.4444444444444448E-3</v>
      </c>
      <c r="O302" s="76">
        <f t="shared" si="112"/>
        <v>9.7777777777777793E-3</v>
      </c>
      <c r="P302" s="76">
        <f t="shared" si="112"/>
        <v>1.2222222222222225E-2</v>
      </c>
      <c r="Q302" s="76">
        <f t="shared" si="112"/>
        <v>2.4444444444444449E-2</v>
      </c>
      <c r="R302" s="70">
        <f t="shared" si="98"/>
        <v>1.4666666666666668</v>
      </c>
      <c r="S302" s="21">
        <v>1.6</v>
      </c>
      <c r="T302" s="61"/>
      <c r="U302" s="58">
        <f t="shared" si="111"/>
        <v>0.1333333333333333</v>
      </c>
      <c r="V302" s="69">
        <f t="shared" si="99"/>
        <v>0</v>
      </c>
      <c r="W302" s="69">
        <f t="shared" si="100"/>
        <v>0</v>
      </c>
      <c r="X302" s="69">
        <f t="shared" si="101"/>
        <v>0</v>
      </c>
      <c r="Y302" s="69">
        <f t="shared" si="102"/>
        <v>0</v>
      </c>
      <c r="Z302" s="69">
        <f t="shared" si="103"/>
        <v>0</v>
      </c>
      <c r="AA302" s="69">
        <f t="shared" si="104"/>
        <v>0</v>
      </c>
      <c r="AB302" s="69">
        <f t="shared" si="105"/>
        <v>0</v>
      </c>
      <c r="AC302" s="58">
        <f t="shared" si="106"/>
        <v>0</v>
      </c>
      <c r="AD302" s="83">
        <f t="shared" si="109"/>
        <v>0.1333333333333333</v>
      </c>
      <c r="AE302" s="39">
        <f>VLOOKUP(A302,summary!$A$5:$AO$5000,41,0)</f>
        <v>0</v>
      </c>
      <c r="AF302" s="80">
        <f t="shared" si="107"/>
        <v>0</v>
      </c>
      <c r="AG302" s="20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</row>
    <row r="303" spans="1:51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65"/>
      <c r="H303" s="67">
        <f>VLOOKUP(A303,summary!$A$5:$AL$5006,34,0)</f>
        <v>0</v>
      </c>
      <c r="I303" s="67">
        <f t="shared" si="108"/>
        <v>0</v>
      </c>
      <c r="J303" s="68"/>
      <c r="K303" s="76">
        <f t="shared" si="96"/>
        <v>0</v>
      </c>
      <c r="L303" s="76">
        <f t="shared" si="112"/>
        <v>0</v>
      </c>
      <c r="M303" s="76">
        <f t="shared" si="112"/>
        <v>0</v>
      </c>
      <c r="N303" s="76">
        <f t="shared" si="112"/>
        <v>0</v>
      </c>
      <c r="O303" s="76">
        <f t="shared" si="112"/>
        <v>0</v>
      </c>
      <c r="P303" s="76">
        <f t="shared" si="112"/>
        <v>0</v>
      </c>
      <c r="Q303" s="76">
        <f t="shared" si="112"/>
        <v>0</v>
      </c>
      <c r="R303" s="70">
        <f t="shared" si="98"/>
        <v>0</v>
      </c>
      <c r="S303" s="21">
        <v>0</v>
      </c>
      <c r="T303" s="61"/>
      <c r="U303" s="58">
        <f t="shared" si="111"/>
        <v>0</v>
      </c>
      <c r="V303" s="69">
        <f t="shared" si="99"/>
        <v>0</v>
      </c>
      <c r="W303" s="69">
        <f t="shared" si="100"/>
        <v>0</v>
      </c>
      <c r="X303" s="69">
        <f t="shared" si="101"/>
        <v>0</v>
      </c>
      <c r="Y303" s="69">
        <f t="shared" si="102"/>
        <v>0</v>
      </c>
      <c r="Z303" s="69">
        <f t="shared" si="103"/>
        <v>0</v>
      </c>
      <c r="AA303" s="69">
        <f t="shared" si="104"/>
        <v>0</v>
      </c>
      <c r="AB303" s="69">
        <f t="shared" si="105"/>
        <v>0</v>
      </c>
      <c r="AC303" s="58">
        <f t="shared" si="106"/>
        <v>0</v>
      </c>
      <c r="AD303" s="83">
        <f t="shared" si="109"/>
        <v>0</v>
      </c>
      <c r="AE303" s="39">
        <f>VLOOKUP(A303,summary!$A$5:$AO$5000,41,0)</f>
        <v>0</v>
      </c>
      <c r="AF303" s="80">
        <f t="shared" si="107"/>
        <v>0</v>
      </c>
      <c r="AG303" s="20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</row>
    <row r="304" spans="1:51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63">
        <v>1</v>
      </c>
      <c r="H304" s="67">
        <f>VLOOKUP(A304,summary!$A$5:$AL$5006,34,0)</f>
        <v>0</v>
      </c>
      <c r="I304" s="67">
        <f t="shared" si="108"/>
        <v>0</v>
      </c>
      <c r="J304" s="68">
        <v>0.5</v>
      </c>
      <c r="K304" s="76">
        <f t="shared" si="96"/>
        <v>0.35</v>
      </c>
      <c r="L304" s="76">
        <f t="shared" si="112"/>
        <v>0.01</v>
      </c>
      <c r="M304" s="76">
        <f t="shared" si="112"/>
        <v>0.04</v>
      </c>
      <c r="N304" s="76">
        <f t="shared" si="112"/>
        <v>5.0000000000000001E-3</v>
      </c>
      <c r="O304" s="76">
        <f t="shared" si="112"/>
        <v>0.02</v>
      </c>
      <c r="P304" s="76">
        <f t="shared" si="112"/>
        <v>2.5000000000000001E-2</v>
      </c>
      <c r="Q304" s="76">
        <f t="shared" si="112"/>
        <v>0.05</v>
      </c>
      <c r="R304" s="70">
        <f t="shared" si="98"/>
        <v>1.5</v>
      </c>
      <c r="S304" s="21">
        <v>1.8</v>
      </c>
      <c r="T304" s="61"/>
      <c r="U304" s="58">
        <f t="shared" si="111"/>
        <v>0.30000000000000004</v>
      </c>
      <c r="V304" s="69">
        <f t="shared" si="99"/>
        <v>0</v>
      </c>
      <c r="W304" s="69">
        <f t="shared" si="100"/>
        <v>0</v>
      </c>
      <c r="X304" s="69">
        <f t="shared" si="101"/>
        <v>0</v>
      </c>
      <c r="Y304" s="69">
        <f t="shared" si="102"/>
        <v>0</v>
      </c>
      <c r="Z304" s="69">
        <f t="shared" si="103"/>
        <v>0</v>
      </c>
      <c r="AA304" s="69">
        <f t="shared" si="104"/>
        <v>0</v>
      </c>
      <c r="AB304" s="69">
        <f t="shared" si="105"/>
        <v>0</v>
      </c>
      <c r="AC304" s="58">
        <f t="shared" si="106"/>
        <v>0</v>
      </c>
      <c r="AD304" s="83">
        <f t="shared" si="109"/>
        <v>0.30000000000000004</v>
      </c>
      <c r="AE304" s="39">
        <f>VLOOKUP(A304,summary!$A$5:$AO$5000,41,0)</f>
        <v>-402</v>
      </c>
      <c r="AF304" s="80">
        <f t="shared" si="107"/>
        <v>-402</v>
      </c>
      <c r="AG304" s="20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</row>
    <row r="305" spans="1:51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63">
        <v>1.35</v>
      </c>
      <c r="H305" s="67">
        <f>VLOOKUP(A305,summary!$A$5:$AL$5006,34,0)</f>
        <v>0</v>
      </c>
      <c r="I305" s="67">
        <f t="shared" si="108"/>
        <v>0</v>
      </c>
      <c r="J305" s="68">
        <v>0.15</v>
      </c>
      <c r="K305" s="76">
        <f t="shared" si="96"/>
        <v>0.14174999999999999</v>
      </c>
      <c r="L305" s="76">
        <f t="shared" si="112"/>
        <v>4.0500000000000006E-3</v>
      </c>
      <c r="M305" s="76">
        <f t="shared" si="112"/>
        <v>1.6200000000000003E-2</v>
      </c>
      <c r="N305" s="76">
        <f t="shared" si="112"/>
        <v>2.0250000000000003E-3</v>
      </c>
      <c r="O305" s="76">
        <f t="shared" si="112"/>
        <v>8.1000000000000013E-3</v>
      </c>
      <c r="P305" s="76">
        <f t="shared" si="112"/>
        <v>1.0125000000000002E-2</v>
      </c>
      <c r="Q305" s="76">
        <f t="shared" si="112"/>
        <v>2.0250000000000004E-2</v>
      </c>
      <c r="R305" s="70">
        <f t="shared" si="98"/>
        <v>1.5525</v>
      </c>
      <c r="S305" s="21">
        <v>1.6</v>
      </c>
      <c r="T305" s="61"/>
      <c r="U305" s="58">
        <f t="shared" si="111"/>
        <v>4.7500000000000098E-2</v>
      </c>
      <c r="V305" s="69">
        <f t="shared" si="99"/>
        <v>0</v>
      </c>
      <c r="W305" s="69">
        <f t="shared" si="100"/>
        <v>0</v>
      </c>
      <c r="X305" s="69">
        <f t="shared" si="101"/>
        <v>0</v>
      </c>
      <c r="Y305" s="69">
        <f t="shared" si="102"/>
        <v>0</v>
      </c>
      <c r="Z305" s="69">
        <f t="shared" si="103"/>
        <v>0</v>
      </c>
      <c r="AA305" s="69">
        <f t="shared" si="104"/>
        <v>0</v>
      </c>
      <c r="AB305" s="69">
        <f t="shared" si="105"/>
        <v>0</v>
      </c>
      <c r="AC305" s="58">
        <f t="shared" si="106"/>
        <v>0</v>
      </c>
      <c r="AD305" s="83">
        <f t="shared" si="109"/>
        <v>4.7500000000000098E-2</v>
      </c>
      <c r="AE305" s="39">
        <f>VLOOKUP(A305,summary!$A$5:$AO$5000,41,0)</f>
        <v>-2378</v>
      </c>
      <c r="AF305" s="80">
        <f t="shared" si="107"/>
        <v>-3210.3</v>
      </c>
      <c r="AG305" s="20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</row>
    <row r="306" spans="1:51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63">
        <v>1.3</v>
      </c>
      <c r="H306" s="67">
        <f>VLOOKUP(A306,summary!$A$5:$AL$5006,34,0)</f>
        <v>0</v>
      </c>
      <c r="I306" s="67">
        <f t="shared" si="108"/>
        <v>0</v>
      </c>
      <c r="J306" s="68">
        <v>0.3</v>
      </c>
      <c r="K306" s="76">
        <f t="shared" si="96"/>
        <v>0.27299999999999996</v>
      </c>
      <c r="L306" s="76">
        <f t="shared" si="112"/>
        <v>7.8000000000000005E-3</v>
      </c>
      <c r="M306" s="76">
        <f t="shared" si="112"/>
        <v>3.1200000000000002E-2</v>
      </c>
      <c r="N306" s="76">
        <f t="shared" si="112"/>
        <v>3.9000000000000003E-3</v>
      </c>
      <c r="O306" s="76">
        <f t="shared" si="112"/>
        <v>1.5600000000000001E-2</v>
      </c>
      <c r="P306" s="76">
        <f t="shared" si="112"/>
        <v>1.9500000000000003E-2</v>
      </c>
      <c r="Q306" s="76">
        <f t="shared" si="112"/>
        <v>3.9000000000000007E-2</v>
      </c>
      <c r="R306" s="70">
        <f t="shared" si="98"/>
        <v>1.69</v>
      </c>
      <c r="S306" s="21">
        <v>1.8</v>
      </c>
      <c r="T306" s="61"/>
      <c r="U306" s="58">
        <f t="shared" si="111"/>
        <v>0.1100000000000001</v>
      </c>
      <c r="V306" s="69">
        <f t="shared" si="99"/>
        <v>0</v>
      </c>
      <c r="W306" s="69">
        <f t="shared" si="100"/>
        <v>0</v>
      </c>
      <c r="X306" s="69">
        <f t="shared" si="101"/>
        <v>0</v>
      </c>
      <c r="Y306" s="69">
        <f t="shared" si="102"/>
        <v>0</v>
      </c>
      <c r="Z306" s="69">
        <f t="shared" si="103"/>
        <v>0</v>
      </c>
      <c r="AA306" s="69">
        <f t="shared" si="104"/>
        <v>0</v>
      </c>
      <c r="AB306" s="69">
        <f t="shared" si="105"/>
        <v>0</v>
      </c>
      <c r="AC306" s="58">
        <f t="shared" si="106"/>
        <v>0</v>
      </c>
      <c r="AD306" s="83">
        <f t="shared" si="109"/>
        <v>0.1100000000000001</v>
      </c>
      <c r="AE306" s="39">
        <f>VLOOKUP(A306,summary!$A$5:$AO$5000,41,0)</f>
        <v>0</v>
      </c>
      <c r="AF306" s="80">
        <f t="shared" si="107"/>
        <v>0</v>
      </c>
      <c r="AG306" s="20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</row>
    <row r="307" spans="1:51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63">
        <f>80/27</f>
        <v>2.9629629629629628</v>
      </c>
      <c r="H307" s="67">
        <f>VLOOKUP(A307,summary!$A$5:$AL$5006,34,0)</f>
        <v>0</v>
      </c>
      <c r="I307" s="67">
        <f t="shared" si="108"/>
        <v>0</v>
      </c>
      <c r="J307" s="68">
        <v>0.3</v>
      </c>
      <c r="K307" s="76">
        <f t="shared" si="96"/>
        <v>0.62222222222222212</v>
      </c>
      <c r="L307" s="76">
        <f t="shared" si="112"/>
        <v>1.7777777777777778E-2</v>
      </c>
      <c r="M307" s="76">
        <f t="shared" si="112"/>
        <v>7.1111111111111111E-2</v>
      </c>
      <c r="N307" s="76">
        <f t="shared" si="112"/>
        <v>8.8888888888888889E-3</v>
      </c>
      <c r="O307" s="76">
        <f t="shared" si="112"/>
        <v>3.5555555555555556E-2</v>
      </c>
      <c r="P307" s="76">
        <f t="shared" si="112"/>
        <v>4.4444444444444446E-2</v>
      </c>
      <c r="Q307" s="76">
        <f t="shared" si="112"/>
        <v>8.8888888888888892E-2</v>
      </c>
      <c r="R307" s="70">
        <f t="shared" si="98"/>
        <v>3.8518518518518516</v>
      </c>
      <c r="S307" s="21">
        <v>4</v>
      </c>
      <c r="T307" s="61"/>
      <c r="U307" s="58">
        <f t="shared" si="111"/>
        <v>0.14814814814814836</v>
      </c>
      <c r="V307" s="69">
        <f t="shared" si="99"/>
        <v>0</v>
      </c>
      <c r="W307" s="69">
        <f t="shared" si="100"/>
        <v>0</v>
      </c>
      <c r="X307" s="69">
        <f t="shared" si="101"/>
        <v>0</v>
      </c>
      <c r="Y307" s="69">
        <f t="shared" si="102"/>
        <v>0</v>
      </c>
      <c r="Z307" s="69">
        <f t="shared" si="103"/>
        <v>0</v>
      </c>
      <c r="AA307" s="69">
        <f t="shared" si="104"/>
        <v>0</v>
      </c>
      <c r="AB307" s="69">
        <f t="shared" si="105"/>
        <v>0</v>
      </c>
      <c r="AC307" s="58">
        <f t="shared" si="106"/>
        <v>0</v>
      </c>
      <c r="AD307" s="83">
        <f t="shared" si="109"/>
        <v>0.14814814814814836</v>
      </c>
      <c r="AE307" s="39">
        <f>VLOOKUP(A307,summary!$A$5:$AO$5000,41,0)</f>
        <v>-409.3</v>
      </c>
      <c r="AF307" s="80">
        <f t="shared" si="107"/>
        <v>-1212.7407407407406</v>
      </c>
      <c r="AG307" s="20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</row>
    <row r="308" spans="1:51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63"/>
      <c r="H308" s="67">
        <f>VLOOKUP(A308,summary!$A$5:$AL$5006,34,0)</f>
        <v>0</v>
      </c>
      <c r="I308" s="67">
        <f t="shared" si="108"/>
        <v>0</v>
      </c>
      <c r="J308" s="68">
        <f t="shared" si="110"/>
        <v>0.3</v>
      </c>
      <c r="K308" s="76">
        <f t="shared" si="96"/>
        <v>0</v>
      </c>
      <c r="L308" s="76">
        <f t="shared" si="112"/>
        <v>0</v>
      </c>
      <c r="M308" s="76">
        <f t="shared" si="112"/>
        <v>0</v>
      </c>
      <c r="N308" s="76">
        <f t="shared" si="112"/>
        <v>0</v>
      </c>
      <c r="O308" s="76">
        <f t="shared" si="112"/>
        <v>0</v>
      </c>
      <c r="P308" s="76">
        <f t="shared" si="112"/>
        <v>0</v>
      </c>
      <c r="Q308" s="76">
        <f t="shared" si="112"/>
        <v>0</v>
      </c>
      <c r="R308" s="70">
        <f t="shared" si="98"/>
        <v>0</v>
      </c>
      <c r="S308" s="21">
        <v>0</v>
      </c>
      <c r="T308" s="61"/>
      <c r="U308" s="58">
        <f t="shared" si="111"/>
        <v>0</v>
      </c>
      <c r="V308" s="69">
        <f t="shared" si="99"/>
        <v>0</v>
      </c>
      <c r="W308" s="69">
        <f t="shared" si="100"/>
        <v>0</v>
      </c>
      <c r="X308" s="69">
        <f t="shared" si="101"/>
        <v>0</v>
      </c>
      <c r="Y308" s="69">
        <f t="shared" si="102"/>
        <v>0</v>
      </c>
      <c r="Z308" s="69">
        <f t="shared" si="103"/>
        <v>0</v>
      </c>
      <c r="AA308" s="69">
        <f t="shared" si="104"/>
        <v>0</v>
      </c>
      <c r="AB308" s="69">
        <f t="shared" si="105"/>
        <v>0</v>
      </c>
      <c r="AC308" s="58">
        <f t="shared" si="106"/>
        <v>0</v>
      </c>
      <c r="AD308" s="83">
        <f t="shared" si="109"/>
        <v>0</v>
      </c>
      <c r="AE308" s="39">
        <f>VLOOKUP(A308,summary!$A$5:$AO$5000,41,0)</f>
        <v>0</v>
      </c>
      <c r="AF308" s="80">
        <f t="shared" si="107"/>
        <v>0</v>
      </c>
      <c r="AG308" s="20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</row>
    <row r="309" spans="1:51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63"/>
      <c r="H309" s="67">
        <f>VLOOKUP(A309,summary!$A$5:$AL$5006,34,0)</f>
        <v>0</v>
      </c>
      <c r="I309" s="67">
        <f t="shared" si="108"/>
        <v>0</v>
      </c>
      <c r="J309" s="68">
        <f t="shared" si="110"/>
        <v>0.3</v>
      </c>
      <c r="K309" s="76">
        <f t="shared" si="96"/>
        <v>0</v>
      </c>
      <c r="L309" s="76">
        <f t="shared" si="112"/>
        <v>0</v>
      </c>
      <c r="M309" s="76">
        <f t="shared" si="112"/>
        <v>0</v>
      </c>
      <c r="N309" s="76">
        <f t="shared" si="112"/>
        <v>0</v>
      </c>
      <c r="O309" s="76">
        <f t="shared" si="112"/>
        <v>0</v>
      </c>
      <c r="P309" s="76">
        <f t="shared" si="112"/>
        <v>0</v>
      </c>
      <c r="Q309" s="76">
        <f t="shared" si="112"/>
        <v>0</v>
      </c>
      <c r="R309" s="70">
        <f t="shared" si="98"/>
        <v>0</v>
      </c>
      <c r="S309" s="21">
        <v>0</v>
      </c>
      <c r="T309" s="61"/>
      <c r="U309" s="58">
        <f t="shared" si="111"/>
        <v>0</v>
      </c>
      <c r="V309" s="69">
        <f t="shared" si="99"/>
        <v>0</v>
      </c>
      <c r="W309" s="69">
        <f t="shared" si="100"/>
        <v>0</v>
      </c>
      <c r="X309" s="69">
        <f t="shared" si="101"/>
        <v>0</v>
      </c>
      <c r="Y309" s="69">
        <f t="shared" si="102"/>
        <v>0</v>
      </c>
      <c r="Z309" s="69">
        <f t="shared" si="103"/>
        <v>0</v>
      </c>
      <c r="AA309" s="69">
        <f t="shared" si="104"/>
        <v>0</v>
      </c>
      <c r="AB309" s="69">
        <f t="shared" si="105"/>
        <v>0</v>
      </c>
      <c r="AC309" s="58">
        <f t="shared" si="106"/>
        <v>0</v>
      </c>
      <c r="AD309" s="83">
        <f t="shared" si="109"/>
        <v>0</v>
      </c>
      <c r="AE309" s="39">
        <f>VLOOKUP(A309,summary!$A$5:$AO$5000,41,0)</f>
        <v>0</v>
      </c>
      <c r="AF309" s="80">
        <f t="shared" si="107"/>
        <v>0</v>
      </c>
      <c r="AG309" s="20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</row>
    <row r="310" spans="1:51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63">
        <v>1</v>
      </c>
      <c r="H310" s="67">
        <f>VLOOKUP(A310,summary!$A$5:$AL$5006,34,0)</f>
        <v>0</v>
      </c>
      <c r="I310" s="67">
        <f t="shared" si="108"/>
        <v>0</v>
      </c>
      <c r="J310" s="68">
        <v>0.5</v>
      </c>
      <c r="K310" s="76">
        <f t="shared" si="96"/>
        <v>0.35</v>
      </c>
      <c r="L310" s="76">
        <f t="shared" si="112"/>
        <v>0.01</v>
      </c>
      <c r="M310" s="76">
        <f t="shared" si="112"/>
        <v>0.04</v>
      </c>
      <c r="N310" s="76">
        <f t="shared" si="112"/>
        <v>5.0000000000000001E-3</v>
      </c>
      <c r="O310" s="76">
        <f t="shared" si="112"/>
        <v>0.02</v>
      </c>
      <c r="P310" s="76">
        <f t="shared" si="112"/>
        <v>2.5000000000000001E-2</v>
      </c>
      <c r="Q310" s="76">
        <f t="shared" si="112"/>
        <v>0.05</v>
      </c>
      <c r="R310" s="70">
        <f t="shared" si="98"/>
        <v>1.5</v>
      </c>
      <c r="S310" s="21">
        <v>1.6</v>
      </c>
      <c r="T310" s="61"/>
      <c r="U310" s="58">
        <f t="shared" si="111"/>
        <v>0.10000000000000009</v>
      </c>
      <c r="V310" s="69">
        <f t="shared" si="99"/>
        <v>0</v>
      </c>
      <c r="W310" s="69">
        <f t="shared" si="100"/>
        <v>0</v>
      </c>
      <c r="X310" s="69">
        <f t="shared" si="101"/>
        <v>0</v>
      </c>
      <c r="Y310" s="69">
        <f t="shared" si="102"/>
        <v>0</v>
      </c>
      <c r="Z310" s="69">
        <f t="shared" si="103"/>
        <v>0</v>
      </c>
      <c r="AA310" s="69">
        <f t="shared" si="104"/>
        <v>0</v>
      </c>
      <c r="AB310" s="69">
        <f t="shared" si="105"/>
        <v>0</v>
      </c>
      <c r="AC310" s="58">
        <f t="shared" si="106"/>
        <v>0</v>
      </c>
      <c r="AD310" s="83">
        <f t="shared" si="109"/>
        <v>0.10000000000000009</v>
      </c>
      <c r="AE310" s="39">
        <f>VLOOKUP(A310,summary!$A$5:$AO$5000,41,0)</f>
        <v>-464.5</v>
      </c>
      <c r="AF310" s="80">
        <f t="shared" si="107"/>
        <v>-464.5</v>
      </c>
      <c r="AG310" s="20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</row>
    <row r="311" spans="1:51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63">
        <v>1.2</v>
      </c>
      <c r="H311" s="67">
        <f>VLOOKUP(A311,summary!$A$5:$AL$5006,34,0)</f>
        <v>0</v>
      </c>
      <c r="I311" s="67">
        <f t="shared" si="108"/>
        <v>0</v>
      </c>
      <c r="J311" s="68">
        <v>0.5</v>
      </c>
      <c r="K311" s="76">
        <f t="shared" si="96"/>
        <v>0.42</v>
      </c>
      <c r="L311" s="76">
        <f t="shared" si="112"/>
        <v>1.2E-2</v>
      </c>
      <c r="M311" s="76">
        <f t="shared" si="112"/>
        <v>4.8000000000000001E-2</v>
      </c>
      <c r="N311" s="76">
        <f t="shared" si="112"/>
        <v>6.0000000000000001E-3</v>
      </c>
      <c r="O311" s="76">
        <f t="shared" si="112"/>
        <v>2.4E-2</v>
      </c>
      <c r="P311" s="76">
        <f t="shared" si="112"/>
        <v>0.03</v>
      </c>
      <c r="Q311" s="76">
        <f t="shared" si="112"/>
        <v>0.06</v>
      </c>
      <c r="R311" s="70">
        <f t="shared" si="98"/>
        <v>1.8</v>
      </c>
      <c r="S311" s="21">
        <v>2.5</v>
      </c>
      <c r="T311" s="61"/>
      <c r="U311" s="58">
        <f t="shared" si="111"/>
        <v>0.7</v>
      </c>
      <c r="V311" s="69">
        <f t="shared" si="99"/>
        <v>0</v>
      </c>
      <c r="W311" s="69">
        <f t="shared" si="100"/>
        <v>0</v>
      </c>
      <c r="X311" s="69">
        <f t="shared" si="101"/>
        <v>0</v>
      </c>
      <c r="Y311" s="69">
        <f t="shared" si="102"/>
        <v>0</v>
      </c>
      <c r="Z311" s="69">
        <f t="shared" si="103"/>
        <v>0</v>
      </c>
      <c r="AA311" s="69">
        <f t="shared" si="104"/>
        <v>0</v>
      </c>
      <c r="AB311" s="69">
        <f t="shared" si="105"/>
        <v>0</v>
      </c>
      <c r="AC311" s="58">
        <f t="shared" si="106"/>
        <v>0</v>
      </c>
      <c r="AD311" s="83">
        <f t="shared" si="109"/>
        <v>0.7</v>
      </c>
      <c r="AE311" s="39">
        <f>VLOOKUP(A311,summary!$A$5:$AO$5000,41,0)</f>
        <v>-112</v>
      </c>
      <c r="AF311" s="80">
        <f t="shared" si="107"/>
        <v>-134.4</v>
      </c>
      <c r="AG311" s="20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</row>
    <row r="312" spans="1:51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63"/>
      <c r="H312" s="67">
        <f>VLOOKUP(A312,summary!$A$5:$AL$5006,34,0)</f>
        <v>0</v>
      </c>
      <c r="I312" s="67">
        <f t="shared" si="108"/>
        <v>0</v>
      </c>
      <c r="J312" s="68">
        <f t="shared" si="110"/>
        <v>0.5</v>
      </c>
      <c r="K312" s="76">
        <f t="shared" si="96"/>
        <v>0</v>
      </c>
      <c r="L312" s="76">
        <f t="shared" si="112"/>
        <v>0</v>
      </c>
      <c r="M312" s="76">
        <f t="shared" si="112"/>
        <v>0</v>
      </c>
      <c r="N312" s="76">
        <f t="shared" si="112"/>
        <v>0</v>
      </c>
      <c r="O312" s="76">
        <f t="shared" si="112"/>
        <v>0</v>
      </c>
      <c r="P312" s="76">
        <f t="shared" si="112"/>
        <v>0</v>
      </c>
      <c r="Q312" s="76">
        <f t="shared" si="112"/>
        <v>0</v>
      </c>
      <c r="R312" s="70">
        <f t="shared" si="98"/>
        <v>0</v>
      </c>
      <c r="S312" s="21"/>
      <c r="T312" s="61"/>
      <c r="U312" s="58">
        <f t="shared" si="111"/>
        <v>0</v>
      </c>
      <c r="V312" s="69">
        <f t="shared" si="99"/>
        <v>0</v>
      </c>
      <c r="W312" s="69">
        <f t="shared" si="100"/>
        <v>0</v>
      </c>
      <c r="X312" s="69">
        <f t="shared" si="101"/>
        <v>0</v>
      </c>
      <c r="Y312" s="69">
        <f t="shared" si="102"/>
        <v>0</v>
      </c>
      <c r="Z312" s="69">
        <f t="shared" si="103"/>
        <v>0</v>
      </c>
      <c r="AA312" s="69">
        <f t="shared" si="104"/>
        <v>0</v>
      </c>
      <c r="AB312" s="69">
        <f t="shared" si="105"/>
        <v>0</v>
      </c>
      <c r="AC312" s="58">
        <f t="shared" si="106"/>
        <v>0</v>
      </c>
      <c r="AD312" s="83">
        <f t="shared" si="109"/>
        <v>0</v>
      </c>
      <c r="AE312" s="39">
        <f>VLOOKUP(A312,summary!$A$5:$AO$5000,41,0)</f>
        <v>0</v>
      </c>
      <c r="AF312" s="80">
        <f t="shared" si="107"/>
        <v>0</v>
      </c>
      <c r="AG312" s="20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</row>
    <row r="313" spans="1:51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63"/>
      <c r="H313" s="67">
        <f>VLOOKUP(A313,summary!$A$5:$AL$5006,34,0)</f>
        <v>0</v>
      </c>
      <c r="I313" s="67">
        <f t="shared" si="108"/>
        <v>0</v>
      </c>
      <c r="J313" s="68">
        <f t="shared" si="110"/>
        <v>0.5</v>
      </c>
      <c r="K313" s="76">
        <f t="shared" si="96"/>
        <v>0</v>
      </c>
      <c r="L313" s="76">
        <f t="shared" si="112"/>
        <v>0</v>
      </c>
      <c r="M313" s="76">
        <f t="shared" si="112"/>
        <v>0</v>
      </c>
      <c r="N313" s="76">
        <f t="shared" si="112"/>
        <v>0</v>
      </c>
      <c r="O313" s="76">
        <f t="shared" si="112"/>
        <v>0</v>
      </c>
      <c r="P313" s="76">
        <f t="shared" si="112"/>
        <v>0</v>
      </c>
      <c r="Q313" s="76">
        <f t="shared" si="112"/>
        <v>0</v>
      </c>
      <c r="R313" s="70">
        <f t="shared" si="98"/>
        <v>0</v>
      </c>
      <c r="S313" s="21"/>
      <c r="T313" s="61"/>
      <c r="U313" s="58">
        <f t="shared" si="111"/>
        <v>0</v>
      </c>
      <c r="V313" s="69">
        <f t="shared" si="99"/>
        <v>0</v>
      </c>
      <c r="W313" s="69">
        <f t="shared" si="100"/>
        <v>0</v>
      </c>
      <c r="X313" s="69">
        <f t="shared" si="101"/>
        <v>0</v>
      </c>
      <c r="Y313" s="69">
        <f t="shared" si="102"/>
        <v>0</v>
      </c>
      <c r="Z313" s="69">
        <f t="shared" si="103"/>
        <v>0</v>
      </c>
      <c r="AA313" s="69">
        <f t="shared" si="104"/>
        <v>0</v>
      </c>
      <c r="AB313" s="69">
        <f t="shared" si="105"/>
        <v>0</v>
      </c>
      <c r="AC313" s="58">
        <f t="shared" si="106"/>
        <v>0</v>
      </c>
      <c r="AD313" s="83">
        <f t="shared" si="109"/>
        <v>0</v>
      </c>
      <c r="AE313" s="39">
        <f>VLOOKUP(A313,summary!$A$5:$AO$5000,41,0)</f>
        <v>0</v>
      </c>
      <c r="AF313" s="80">
        <f t="shared" si="107"/>
        <v>0</v>
      </c>
      <c r="AG313" s="20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</row>
    <row r="314" spans="1:51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63">
        <f>10/3.5</f>
        <v>2.8571428571428572</v>
      </c>
      <c r="H314" s="67">
        <f>VLOOKUP(A314,summary!$A$5:$AL$5006,34,0)</f>
        <v>0</v>
      </c>
      <c r="I314" s="67">
        <f t="shared" si="108"/>
        <v>0</v>
      </c>
      <c r="J314" s="68">
        <v>0.4</v>
      </c>
      <c r="K314" s="76">
        <f t="shared" si="96"/>
        <v>0.8</v>
      </c>
      <c r="L314" s="76">
        <f t="shared" si="112"/>
        <v>2.2857142857142861E-2</v>
      </c>
      <c r="M314" s="76">
        <f t="shared" si="112"/>
        <v>9.1428571428571442E-2</v>
      </c>
      <c r="N314" s="76">
        <f t="shared" si="112"/>
        <v>1.142857142857143E-2</v>
      </c>
      <c r="O314" s="76">
        <f t="shared" si="112"/>
        <v>4.5714285714285721E-2</v>
      </c>
      <c r="P314" s="76">
        <f t="shared" si="112"/>
        <v>5.7142857142857155E-2</v>
      </c>
      <c r="Q314" s="76">
        <f t="shared" si="112"/>
        <v>0.11428571428571431</v>
      </c>
      <c r="R314" s="70">
        <f t="shared" si="98"/>
        <v>4</v>
      </c>
      <c r="S314" s="21">
        <v>4</v>
      </c>
      <c r="T314" s="61"/>
      <c r="U314" s="58">
        <f t="shared" si="111"/>
        <v>0</v>
      </c>
      <c r="V314" s="69">
        <f t="shared" si="99"/>
        <v>0</v>
      </c>
      <c r="W314" s="69">
        <f t="shared" si="100"/>
        <v>0</v>
      </c>
      <c r="X314" s="69">
        <f t="shared" si="101"/>
        <v>0</v>
      </c>
      <c r="Y314" s="69">
        <f t="shared" si="102"/>
        <v>0</v>
      </c>
      <c r="Z314" s="69">
        <f t="shared" si="103"/>
        <v>0</v>
      </c>
      <c r="AA314" s="69">
        <f t="shared" si="104"/>
        <v>0</v>
      </c>
      <c r="AB314" s="69">
        <f t="shared" si="105"/>
        <v>0</v>
      </c>
      <c r="AC314" s="58">
        <f t="shared" si="106"/>
        <v>0</v>
      </c>
      <c r="AD314" s="83">
        <f t="shared" si="109"/>
        <v>0</v>
      </c>
      <c r="AE314" s="39">
        <f>VLOOKUP(A314,summary!$A$5:$AO$5000,41,0)</f>
        <v>-15</v>
      </c>
      <c r="AF314" s="80">
        <f t="shared" si="107"/>
        <v>-42.857142857142861</v>
      </c>
      <c r="AG314" s="20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</row>
    <row r="315" spans="1:51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63">
        <v>4</v>
      </c>
      <c r="H315" s="67">
        <f>VLOOKUP(A315,summary!$A$5:$AL$5006,34,0)</f>
        <v>0</v>
      </c>
      <c r="I315" s="67">
        <f t="shared" si="108"/>
        <v>0</v>
      </c>
      <c r="J315" s="68">
        <v>0.3</v>
      </c>
      <c r="K315" s="76">
        <f t="shared" si="96"/>
        <v>0.84</v>
      </c>
      <c r="L315" s="76">
        <f t="shared" si="112"/>
        <v>2.4E-2</v>
      </c>
      <c r="M315" s="76">
        <f t="shared" si="112"/>
        <v>9.6000000000000002E-2</v>
      </c>
      <c r="N315" s="76">
        <f t="shared" si="112"/>
        <v>1.2E-2</v>
      </c>
      <c r="O315" s="76">
        <f t="shared" si="112"/>
        <v>4.8000000000000001E-2</v>
      </c>
      <c r="P315" s="76">
        <f t="shared" si="112"/>
        <v>0.06</v>
      </c>
      <c r="Q315" s="76">
        <f t="shared" si="112"/>
        <v>0.12</v>
      </c>
      <c r="R315" s="70">
        <f t="shared" si="98"/>
        <v>5.2</v>
      </c>
      <c r="S315" s="21">
        <v>5.5</v>
      </c>
      <c r="T315" s="61"/>
      <c r="U315" s="58">
        <f t="shared" si="111"/>
        <v>0.29999999999999982</v>
      </c>
      <c r="V315" s="69">
        <f t="shared" si="99"/>
        <v>0</v>
      </c>
      <c r="W315" s="69">
        <f t="shared" si="100"/>
        <v>0</v>
      </c>
      <c r="X315" s="69">
        <f t="shared" si="101"/>
        <v>0</v>
      </c>
      <c r="Y315" s="69">
        <f t="shared" si="102"/>
        <v>0</v>
      </c>
      <c r="Z315" s="69">
        <f t="shared" si="103"/>
        <v>0</v>
      </c>
      <c r="AA315" s="69">
        <f t="shared" si="104"/>
        <v>0</v>
      </c>
      <c r="AB315" s="69">
        <f t="shared" si="105"/>
        <v>0</v>
      </c>
      <c r="AC315" s="58">
        <f t="shared" si="106"/>
        <v>0</v>
      </c>
      <c r="AD315" s="83">
        <f t="shared" si="109"/>
        <v>0.29999999999999982</v>
      </c>
      <c r="AE315" s="39">
        <f>VLOOKUP(A315,summary!$A$5:$AO$5000,41,0)</f>
        <v>0</v>
      </c>
      <c r="AF315" s="80">
        <f t="shared" si="107"/>
        <v>0</v>
      </c>
      <c r="AG315" s="20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</row>
    <row r="316" spans="1:51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63"/>
      <c r="H316" s="67">
        <f>VLOOKUP(A316,summary!$A$5:$AL$5006,34,0)</f>
        <v>0</v>
      </c>
      <c r="I316" s="67">
        <f t="shared" si="108"/>
        <v>0</v>
      </c>
      <c r="J316" s="68">
        <f t="shared" si="110"/>
        <v>0.3</v>
      </c>
      <c r="K316" s="76">
        <f t="shared" si="96"/>
        <v>0</v>
      </c>
      <c r="L316" s="76">
        <f t="shared" si="112"/>
        <v>0</v>
      </c>
      <c r="M316" s="76">
        <f t="shared" si="112"/>
        <v>0</v>
      </c>
      <c r="N316" s="76">
        <f t="shared" si="112"/>
        <v>0</v>
      </c>
      <c r="O316" s="76">
        <f t="shared" si="112"/>
        <v>0</v>
      </c>
      <c r="P316" s="76">
        <f t="shared" si="112"/>
        <v>0</v>
      </c>
      <c r="Q316" s="76">
        <f t="shared" si="112"/>
        <v>0</v>
      </c>
      <c r="R316" s="70">
        <f t="shared" si="98"/>
        <v>0</v>
      </c>
      <c r="S316" s="21"/>
      <c r="T316" s="61"/>
      <c r="U316" s="58">
        <f t="shared" si="111"/>
        <v>0</v>
      </c>
      <c r="V316" s="69">
        <f t="shared" si="99"/>
        <v>0</v>
      </c>
      <c r="W316" s="69">
        <f t="shared" si="100"/>
        <v>0</v>
      </c>
      <c r="X316" s="69">
        <f t="shared" si="101"/>
        <v>0</v>
      </c>
      <c r="Y316" s="69">
        <f t="shared" si="102"/>
        <v>0</v>
      </c>
      <c r="Z316" s="69">
        <f t="shared" si="103"/>
        <v>0</v>
      </c>
      <c r="AA316" s="69">
        <f t="shared" si="104"/>
        <v>0</v>
      </c>
      <c r="AB316" s="69">
        <f t="shared" si="105"/>
        <v>0</v>
      </c>
      <c r="AC316" s="58">
        <f t="shared" si="106"/>
        <v>0</v>
      </c>
      <c r="AD316" s="83">
        <f t="shared" si="109"/>
        <v>0</v>
      </c>
      <c r="AE316" s="39">
        <f>VLOOKUP(A316,summary!$A$5:$AO$5000,41,0)</f>
        <v>0</v>
      </c>
      <c r="AF316" s="80">
        <f t="shared" si="107"/>
        <v>0</v>
      </c>
      <c r="AG316" s="20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</row>
    <row r="317" spans="1:51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63">
        <v>0.4</v>
      </c>
      <c r="H317" s="67">
        <f>VLOOKUP(A317,summary!$A$5:$AL$5006,34,0)</f>
        <v>0</v>
      </c>
      <c r="I317" s="67">
        <f t="shared" si="108"/>
        <v>0</v>
      </c>
      <c r="J317" s="68">
        <v>0.2</v>
      </c>
      <c r="K317" s="76">
        <f t="shared" si="96"/>
        <v>5.6000000000000008E-2</v>
      </c>
      <c r="L317" s="76">
        <f t="shared" si="112"/>
        <v>1.6000000000000003E-3</v>
      </c>
      <c r="M317" s="76">
        <f t="shared" si="112"/>
        <v>6.4000000000000012E-3</v>
      </c>
      <c r="N317" s="76">
        <f t="shared" si="112"/>
        <v>8.0000000000000015E-4</v>
      </c>
      <c r="O317" s="76">
        <f t="shared" si="112"/>
        <v>3.2000000000000006E-3</v>
      </c>
      <c r="P317" s="76">
        <f t="shared" si="112"/>
        <v>4.000000000000001E-3</v>
      </c>
      <c r="Q317" s="76">
        <f t="shared" si="112"/>
        <v>8.0000000000000019E-3</v>
      </c>
      <c r="R317" s="70">
        <f t="shared" si="98"/>
        <v>0.48000000000000004</v>
      </c>
      <c r="S317" s="21">
        <v>0.5</v>
      </c>
      <c r="T317" s="61"/>
      <c r="U317" s="58">
        <f t="shared" si="111"/>
        <v>1.9999999999999962E-2</v>
      </c>
      <c r="V317" s="69">
        <f t="shared" si="99"/>
        <v>0</v>
      </c>
      <c r="W317" s="69">
        <f t="shared" si="100"/>
        <v>0</v>
      </c>
      <c r="X317" s="69">
        <f t="shared" si="101"/>
        <v>0</v>
      </c>
      <c r="Y317" s="69">
        <f t="shared" si="102"/>
        <v>0</v>
      </c>
      <c r="Z317" s="69">
        <f t="shared" si="103"/>
        <v>0</v>
      </c>
      <c r="AA317" s="69">
        <f t="shared" si="104"/>
        <v>0</v>
      </c>
      <c r="AB317" s="69">
        <f t="shared" si="105"/>
        <v>0</v>
      </c>
      <c r="AC317" s="58">
        <f t="shared" si="106"/>
        <v>0</v>
      </c>
      <c r="AD317" s="83">
        <f t="shared" si="109"/>
        <v>1.9999999999999962E-2</v>
      </c>
      <c r="AE317" s="39">
        <f>VLOOKUP(A317,summary!$A$5:$AO$5000,41,0)</f>
        <v>-590</v>
      </c>
      <c r="AF317" s="80">
        <f t="shared" si="107"/>
        <v>-236</v>
      </c>
      <c r="AG317" s="20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</row>
    <row r="318" spans="1:51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63">
        <v>10</v>
      </c>
      <c r="H318" s="67">
        <f>VLOOKUP(A318,summary!$A$5:$AL$5006,34,0)</f>
        <v>0</v>
      </c>
      <c r="I318" s="67">
        <f t="shared" si="108"/>
        <v>0</v>
      </c>
      <c r="J318" s="68">
        <v>0.2</v>
      </c>
      <c r="K318" s="76">
        <f t="shared" si="96"/>
        <v>1.4</v>
      </c>
      <c r="L318" s="76">
        <f t="shared" si="112"/>
        <v>0.04</v>
      </c>
      <c r="M318" s="76">
        <f t="shared" si="112"/>
        <v>0.16</v>
      </c>
      <c r="N318" s="76">
        <f t="shared" si="112"/>
        <v>0.02</v>
      </c>
      <c r="O318" s="76">
        <f t="shared" si="112"/>
        <v>0.08</v>
      </c>
      <c r="P318" s="76">
        <f t="shared" si="112"/>
        <v>0.1</v>
      </c>
      <c r="Q318" s="76">
        <f t="shared" si="112"/>
        <v>0.2</v>
      </c>
      <c r="R318" s="70">
        <f t="shared" si="98"/>
        <v>12</v>
      </c>
      <c r="S318" s="21">
        <v>12</v>
      </c>
      <c r="T318" s="61"/>
      <c r="U318" s="58">
        <f t="shared" si="111"/>
        <v>0</v>
      </c>
      <c r="V318" s="69">
        <f t="shared" si="99"/>
        <v>0</v>
      </c>
      <c r="W318" s="69">
        <f t="shared" si="100"/>
        <v>0</v>
      </c>
      <c r="X318" s="69">
        <f t="shared" si="101"/>
        <v>0</v>
      </c>
      <c r="Y318" s="69">
        <f t="shared" si="102"/>
        <v>0</v>
      </c>
      <c r="Z318" s="69">
        <f t="shared" si="103"/>
        <v>0</v>
      </c>
      <c r="AA318" s="69">
        <f t="shared" si="104"/>
        <v>0</v>
      </c>
      <c r="AB318" s="69">
        <f t="shared" si="105"/>
        <v>0</v>
      </c>
      <c r="AC318" s="58">
        <f t="shared" si="106"/>
        <v>0</v>
      </c>
      <c r="AD318" s="83">
        <f t="shared" si="109"/>
        <v>0</v>
      </c>
      <c r="AE318" s="39">
        <f>VLOOKUP(A318,summary!$A$5:$AO$5000,41,0)</f>
        <v>0</v>
      </c>
      <c r="AF318" s="80">
        <f t="shared" si="107"/>
        <v>0</v>
      </c>
      <c r="AG318" s="20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</row>
    <row r="319" spans="1:51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63">
        <f>19.2/12</f>
        <v>1.5999999999999999</v>
      </c>
      <c r="H319" s="67">
        <f>VLOOKUP(A319,summary!$A$5:$AL$5006,34,0)</f>
        <v>0</v>
      </c>
      <c r="I319" s="67">
        <f t="shared" si="108"/>
        <v>0</v>
      </c>
      <c r="J319" s="68">
        <v>0.2</v>
      </c>
      <c r="K319" s="76">
        <f t="shared" si="96"/>
        <v>0.22399999999999998</v>
      </c>
      <c r="L319" s="76">
        <f t="shared" si="112"/>
        <v>6.4000000000000003E-3</v>
      </c>
      <c r="M319" s="76">
        <f t="shared" si="112"/>
        <v>2.5600000000000001E-2</v>
      </c>
      <c r="N319" s="76">
        <f t="shared" si="112"/>
        <v>3.2000000000000002E-3</v>
      </c>
      <c r="O319" s="76">
        <f t="shared" si="112"/>
        <v>1.2800000000000001E-2</v>
      </c>
      <c r="P319" s="76">
        <f t="shared" si="112"/>
        <v>1.6E-2</v>
      </c>
      <c r="Q319" s="76">
        <f t="shared" si="112"/>
        <v>3.2000000000000001E-2</v>
      </c>
      <c r="R319" s="70">
        <f t="shared" si="98"/>
        <v>1.92</v>
      </c>
      <c r="S319" s="21">
        <v>2</v>
      </c>
      <c r="T319" s="61"/>
      <c r="U319" s="58">
        <f t="shared" si="111"/>
        <v>8.0000000000000071E-2</v>
      </c>
      <c r="V319" s="69">
        <f t="shared" si="99"/>
        <v>0</v>
      </c>
      <c r="W319" s="69">
        <f t="shared" si="100"/>
        <v>0</v>
      </c>
      <c r="X319" s="69">
        <f t="shared" si="101"/>
        <v>0</v>
      </c>
      <c r="Y319" s="69">
        <f t="shared" si="102"/>
        <v>0</v>
      </c>
      <c r="Z319" s="69">
        <f t="shared" si="103"/>
        <v>0</v>
      </c>
      <c r="AA319" s="69">
        <f t="shared" si="104"/>
        <v>0</v>
      </c>
      <c r="AB319" s="69">
        <f t="shared" si="105"/>
        <v>0</v>
      </c>
      <c r="AC319" s="58">
        <f t="shared" si="106"/>
        <v>0</v>
      </c>
      <c r="AD319" s="83">
        <f t="shared" si="109"/>
        <v>8.0000000000000071E-2</v>
      </c>
      <c r="AE319" s="39">
        <f>VLOOKUP(A319,summary!$A$5:$AO$5000,41,0)</f>
        <v>-35</v>
      </c>
      <c r="AF319" s="80">
        <f t="shared" si="107"/>
        <v>-55.999999999999993</v>
      </c>
      <c r="AG319" s="20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</row>
    <row r="320" spans="1:51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63">
        <f>19.2/12</f>
        <v>1.5999999999999999</v>
      </c>
      <c r="H320" s="67">
        <f>VLOOKUP(A320,summary!$A$5:$AL$5006,34,0)</f>
        <v>0</v>
      </c>
      <c r="I320" s="67">
        <f t="shared" si="108"/>
        <v>0</v>
      </c>
      <c r="J320" s="68">
        <v>0.2</v>
      </c>
      <c r="K320" s="76">
        <f t="shared" si="96"/>
        <v>0.22399999999999998</v>
      </c>
      <c r="L320" s="76">
        <f t="shared" si="112"/>
        <v>6.4000000000000003E-3</v>
      </c>
      <c r="M320" s="76">
        <f t="shared" si="112"/>
        <v>2.5600000000000001E-2</v>
      </c>
      <c r="N320" s="76">
        <f t="shared" si="112"/>
        <v>3.2000000000000002E-3</v>
      </c>
      <c r="O320" s="76">
        <f t="shared" si="112"/>
        <v>1.2800000000000001E-2</v>
      </c>
      <c r="P320" s="76">
        <f t="shared" si="112"/>
        <v>1.6E-2</v>
      </c>
      <c r="Q320" s="76">
        <f t="shared" si="112"/>
        <v>3.2000000000000001E-2</v>
      </c>
      <c r="R320" s="70">
        <f t="shared" si="98"/>
        <v>1.92</v>
      </c>
      <c r="S320" s="21">
        <v>2</v>
      </c>
      <c r="T320" s="61"/>
      <c r="U320" s="58">
        <f t="shared" si="111"/>
        <v>8.0000000000000071E-2</v>
      </c>
      <c r="V320" s="69">
        <f t="shared" si="99"/>
        <v>0</v>
      </c>
      <c r="W320" s="69">
        <f t="shared" si="100"/>
        <v>0</v>
      </c>
      <c r="X320" s="69">
        <f t="shared" si="101"/>
        <v>0</v>
      </c>
      <c r="Y320" s="69">
        <f t="shared" si="102"/>
        <v>0</v>
      </c>
      <c r="Z320" s="69">
        <f t="shared" si="103"/>
        <v>0</v>
      </c>
      <c r="AA320" s="69">
        <f t="shared" si="104"/>
        <v>0</v>
      </c>
      <c r="AB320" s="69">
        <f t="shared" si="105"/>
        <v>0</v>
      </c>
      <c r="AC320" s="58">
        <f t="shared" si="106"/>
        <v>0</v>
      </c>
      <c r="AD320" s="83">
        <f t="shared" si="109"/>
        <v>8.0000000000000071E-2</v>
      </c>
      <c r="AE320" s="39">
        <f>VLOOKUP(A320,summary!$A$5:$AO$5000,41,0)</f>
        <v>-31</v>
      </c>
      <c r="AF320" s="80">
        <f t="shared" si="107"/>
        <v>-49.599999999999994</v>
      </c>
      <c r="AG320" s="20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</row>
    <row r="321" spans="1:51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63">
        <f>19.2/12</f>
        <v>1.5999999999999999</v>
      </c>
      <c r="H321" s="67">
        <f>VLOOKUP(A321,summary!$A$5:$AL$5006,34,0)</f>
        <v>0</v>
      </c>
      <c r="I321" s="67">
        <f t="shared" si="108"/>
        <v>0</v>
      </c>
      <c r="J321" s="68">
        <v>0.2</v>
      </c>
      <c r="K321" s="76">
        <f t="shared" si="96"/>
        <v>0.22399999999999998</v>
      </c>
      <c r="L321" s="76">
        <f t="shared" si="112"/>
        <v>6.4000000000000003E-3</v>
      </c>
      <c r="M321" s="76">
        <f t="shared" si="112"/>
        <v>2.5600000000000001E-2</v>
      </c>
      <c r="N321" s="76">
        <f t="shared" si="112"/>
        <v>3.2000000000000002E-3</v>
      </c>
      <c r="O321" s="76">
        <f t="shared" si="112"/>
        <v>1.2800000000000001E-2</v>
      </c>
      <c r="P321" s="76">
        <f t="shared" si="112"/>
        <v>1.6E-2</v>
      </c>
      <c r="Q321" s="76">
        <f t="shared" si="112"/>
        <v>3.2000000000000001E-2</v>
      </c>
      <c r="R321" s="70">
        <f t="shared" si="98"/>
        <v>1.92</v>
      </c>
      <c r="S321" s="21">
        <v>2</v>
      </c>
      <c r="T321" s="61"/>
      <c r="U321" s="58">
        <f t="shared" si="111"/>
        <v>8.0000000000000071E-2</v>
      </c>
      <c r="V321" s="69">
        <f t="shared" si="99"/>
        <v>0</v>
      </c>
      <c r="W321" s="69">
        <f t="shared" si="100"/>
        <v>0</v>
      </c>
      <c r="X321" s="69">
        <f t="shared" si="101"/>
        <v>0</v>
      </c>
      <c r="Y321" s="69">
        <f t="shared" si="102"/>
        <v>0</v>
      </c>
      <c r="Z321" s="69">
        <f t="shared" si="103"/>
        <v>0</v>
      </c>
      <c r="AA321" s="69">
        <f t="shared" si="104"/>
        <v>0</v>
      </c>
      <c r="AB321" s="69">
        <f t="shared" si="105"/>
        <v>0</v>
      </c>
      <c r="AC321" s="58">
        <f t="shared" si="106"/>
        <v>0</v>
      </c>
      <c r="AD321" s="83">
        <f t="shared" si="109"/>
        <v>8.0000000000000071E-2</v>
      </c>
      <c r="AE321" s="39">
        <f>VLOOKUP(A321,summary!$A$5:$AO$5000,41,0)</f>
        <v>-7</v>
      </c>
      <c r="AF321" s="80">
        <f t="shared" si="107"/>
        <v>-11.2</v>
      </c>
      <c r="AG321" s="20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</row>
    <row r="322" spans="1:51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63">
        <v>2.5</v>
      </c>
      <c r="H322" s="67">
        <f>VLOOKUP(A322,summary!$A$5:$AL$5006,34,0)</f>
        <v>0</v>
      </c>
      <c r="I322" s="67">
        <f t="shared" si="108"/>
        <v>0</v>
      </c>
      <c r="J322" s="68">
        <v>0.2</v>
      </c>
      <c r="K322" s="76">
        <f t="shared" si="96"/>
        <v>0.35</v>
      </c>
      <c r="L322" s="76">
        <f t="shared" si="112"/>
        <v>0.01</v>
      </c>
      <c r="M322" s="76">
        <f t="shared" si="112"/>
        <v>0.04</v>
      </c>
      <c r="N322" s="76">
        <f t="shared" si="112"/>
        <v>5.0000000000000001E-3</v>
      </c>
      <c r="O322" s="76">
        <f t="shared" si="112"/>
        <v>0.02</v>
      </c>
      <c r="P322" s="76">
        <f t="shared" si="112"/>
        <v>2.5000000000000001E-2</v>
      </c>
      <c r="Q322" s="76">
        <f t="shared" si="112"/>
        <v>0.05</v>
      </c>
      <c r="R322" s="70">
        <f t="shared" si="98"/>
        <v>3</v>
      </c>
      <c r="S322" s="21">
        <v>3.5</v>
      </c>
      <c r="T322" s="61"/>
      <c r="U322" s="58">
        <f t="shared" si="111"/>
        <v>0.5</v>
      </c>
      <c r="V322" s="69">
        <f t="shared" si="99"/>
        <v>0</v>
      </c>
      <c r="W322" s="69">
        <f t="shared" si="100"/>
        <v>0</v>
      </c>
      <c r="X322" s="69">
        <f t="shared" si="101"/>
        <v>0</v>
      </c>
      <c r="Y322" s="69">
        <f t="shared" si="102"/>
        <v>0</v>
      </c>
      <c r="Z322" s="69">
        <f t="shared" si="103"/>
        <v>0</v>
      </c>
      <c r="AA322" s="69">
        <f t="shared" si="104"/>
        <v>0</v>
      </c>
      <c r="AB322" s="69">
        <f t="shared" si="105"/>
        <v>0</v>
      </c>
      <c r="AC322" s="58">
        <f t="shared" si="106"/>
        <v>0</v>
      </c>
      <c r="AD322" s="83">
        <f t="shared" si="109"/>
        <v>0.5</v>
      </c>
      <c r="AE322" s="39">
        <f>VLOOKUP(A322,summary!$A$5:$AO$5000,41,0)</f>
        <v>-2</v>
      </c>
      <c r="AF322" s="80">
        <f t="shared" si="107"/>
        <v>-5</v>
      </c>
      <c r="AG322" s="20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</row>
    <row r="323" spans="1:51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63">
        <f>28/1000*400</f>
        <v>11.200000000000001</v>
      </c>
      <c r="H323" s="67">
        <f>VLOOKUP(A323,summary!$A$5:$AL$5006,34,0)</f>
        <v>0</v>
      </c>
      <c r="I323" s="67">
        <f t="shared" si="108"/>
        <v>0</v>
      </c>
      <c r="J323" s="68">
        <v>0.5</v>
      </c>
      <c r="K323" s="76">
        <f t="shared" si="96"/>
        <v>3.92</v>
      </c>
      <c r="L323" s="76">
        <f t="shared" si="112"/>
        <v>0.11200000000000002</v>
      </c>
      <c r="M323" s="76">
        <f t="shared" si="112"/>
        <v>0.44800000000000006</v>
      </c>
      <c r="N323" s="76">
        <f t="shared" si="112"/>
        <v>5.6000000000000008E-2</v>
      </c>
      <c r="O323" s="76">
        <f t="shared" si="112"/>
        <v>0.22400000000000003</v>
      </c>
      <c r="P323" s="76">
        <f t="shared" si="112"/>
        <v>0.28000000000000003</v>
      </c>
      <c r="Q323" s="76">
        <f t="shared" si="112"/>
        <v>0.56000000000000005</v>
      </c>
      <c r="R323" s="70">
        <f t="shared" si="98"/>
        <v>16.800000000000004</v>
      </c>
      <c r="S323" s="21">
        <v>18</v>
      </c>
      <c r="T323" s="61"/>
      <c r="U323" s="58">
        <f t="shared" ref="U323:U359" si="113">S323-R323</f>
        <v>1.1999999999999957</v>
      </c>
      <c r="V323" s="69">
        <f t="shared" si="99"/>
        <v>0</v>
      </c>
      <c r="W323" s="69">
        <f t="shared" si="100"/>
        <v>0</v>
      </c>
      <c r="X323" s="69">
        <f t="shared" si="101"/>
        <v>0</v>
      </c>
      <c r="Y323" s="69">
        <f t="shared" si="102"/>
        <v>0</v>
      </c>
      <c r="Z323" s="69">
        <f t="shared" si="103"/>
        <v>0</v>
      </c>
      <c r="AA323" s="69">
        <f t="shared" si="104"/>
        <v>0</v>
      </c>
      <c r="AB323" s="69">
        <f t="shared" si="105"/>
        <v>0</v>
      </c>
      <c r="AC323" s="58">
        <f t="shared" si="106"/>
        <v>0</v>
      </c>
      <c r="AD323" s="83">
        <f t="shared" si="109"/>
        <v>1.1999999999999957</v>
      </c>
      <c r="AE323" s="39">
        <f>VLOOKUP(A323,summary!$A$5:$AO$5000,41,0)</f>
        <v>0</v>
      </c>
      <c r="AF323" s="80">
        <f t="shared" si="107"/>
        <v>0</v>
      </c>
      <c r="AG323" s="20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</row>
    <row r="324" spans="1:51" ht="15.5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66"/>
      <c r="H324" s="67">
        <f>VLOOKUP(A324,summary!$A$5:$AL$5006,34,0)</f>
        <v>0</v>
      </c>
      <c r="I324" s="67">
        <f t="shared" si="108"/>
        <v>0</v>
      </c>
      <c r="J324" s="68">
        <f t="shared" si="110"/>
        <v>0.5</v>
      </c>
      <c r="K324" s="76">
        <f t="shared" si="96"/>
        <v>0</v>
      </c>
      <c r="L324" s="76">
        <f t="shared" si="112"/>
        <v>0</v>
      </c>
      <c r="M324" s="76">
        <f t="shared" si="112"/>
        <v>0</v>
      </c>
      <c r="N324" s="76">
        <f t="shared" si="112"/>
        <v>0</v>
      </c>
      <c r="O324" s="76">
        <f t="shared" si="112"/>
        <v>0</v>
      </c>
      <c r="P324" s="76">
        <f t="shared" si="112"/>
        <v>0</v>
      </c>
      <c r="Q324" s="76">
        <f t="shared" si="112"/>
        <v>0</v>
      </c>
      <c r="R324" s="70">
        <f t="shared" si="98"/>
        <v>0</v>
      </c>
      <c r="S324" s="21"/>
      <c r="T324" s="61"/>
      <c r="U324" s="58">
        <f t="shared" si="113"/>
        <v>0</v>
      </c>
      <c r="V324" s="69">
        <f t="shared" si="99"/>
        <v>0</v>
      </c>
      <c r="W324" s="69">
        <f t="shared" si="100"/>
        <v>0</v>
      </c>
      <c r="X324" s="69">
        <f t="shared" si="101"/>
        <v>0</v>
      </c>
      <c r="Y324" s="69">
        <f t="shared" si="102"/>
        <v>0</v>
      </c>
      <c r="Z324" s="69">
        <f t="shared" si="103"/>
        <v>0</v>
      </c>
      <c r="AA324" s="69">
        <f t="shared" si="104"/>
        <v>0</v>
      </c>
      <c r="AB324" s="69">
        <f t="shared" si="105"/>
        <v>0</v>
      </c>
      <c r="AC324" s="58">
        <f t="shared" si="106"/>
        <v>0</v>
      </c>
      <c r="AD324" s="83">
        <f t="shared" si="109"/>
        <v>0</v>
      </c>
      <c r="AE324" s="39">
        <f>VLOOKUP(A324,summary!$A$5:$AO$5000,41,0)</f>
        <v>0</v>
      </c>
      <c r="AF324" s="80">
        <f t="shared" si="107"/>
        <v>0</v>
      </c>
      <c r="AG324" s="20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</row>
    <row r="325" spans="1:51" ht="15.5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66"/>
      <c r="H325" s="67">
        <f>VLOOKUP(A325,summary!$A$5:$AL$5006,34,0)</f>
        <v>0</v>
      </c>
      <c r="I325" s="67">
        <f t="shared" si="108"/>
        <v>0</v>
      </c>
      <c r="J325" s="68">
        <f t="shared" si="110"/>
        <v>0.5</v>
      </c>
      <c r="K325" s="76">
        <f t="shared" si="96"/>
        <v>0</v>
      </c>
      <c r="L325" s="76">
        <f t="shared" si="112"/>
        <v>0</v>
      </c>
      <c r="M325" s="76">
        <f t="shared" si="112"/>
        <v>0</v>
      </c>
      <c r="N325" s="76">
        <f t="shared" si="112"/>
        <v>0</v>
      </c>
      <c r="O325" s="76">
        <f t="shared" si="112"/>
        <v>0</v>
      </c>
      <c r="P325" s="76">
        <f t="shared" si="112"/>
        <v>0</v>
      </c>
      <c r="Q325" s="76">
        <f t="shared" si="112"/>
        <v>0</v>
      </c>
      <c r="R325" s="70">
        <f t="shared" si="98"/>
        <v>0</v>
      </c>
      <c r="S325" s="21"/>
      <c r="T325" s="61"/>
      <c r="U325" s="58">
        <f t="shared" si="113"/>
        <v>0</v>
      </c>
      <c r="V325" s="69">
        <f t="shared" si="99"/>
        <v>0</v>
      </c>
      <c r="W325" s="69">
        <f t="shared" si="100"/>
        <v>0</v>
      </c>
      <c r="X325" s="69">
        <f t="shared" si="101"/>
        <v>0</v>
      </c>
      <c r="Y325" s="69">
        <f t="shared" si="102"/>
        <v>0</v>
      </c>
      <c r="Z325" s="69">
        <f t="shared" si="103"/>
        <v>0</v>
      </c>
      <c r="AA325" s="69">
        <f t="shared" si="104"/>
        <v>0</v>
      </c>
      <c r="AB325" s="69">
        <f t="shared" si="105"/>
        <v>0</v>
      </c>
      <c r="AC325" s="58">
        <f t="shared" si="106"/>
        <v>0</v>
      </c>
      <c r="AD325" s="83">
        <f t="shared" si="109"/>
        <v>0</v>
      </c>
      <c r="AE325" s="39">
        <f>VLOOKUP(A325,summary!$A$5:$AO$5000,41,0)</f>
        <v>0</v>
      </c>
      <c r="AF325" s="80">
        <f t="shared" si="107"/>
        <v>0</v>
      </c>
      <c r="AG325" s="20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</row>
    <row r="326" spans="1:51" ht="15.5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66">
        <v>13.5</v>
      </c>
      <c r="H326" s="67">
        <f>VLOOKUP(A326,summary!$A$5:$AL$5006,34,0)</f>
        <v>0</v>
      </c>
      <c r="I326" s="67">
        <f t="shared" si="108"/>
        <v>0</v>
      </c>
      <c r="J326" s="68">
        <v>0.3</v>
      </c>
      <c r="K326" s="76">
        <f t="shared" ref="K326:K359" si="114">$G326*$J326*$K$3</f>
        <v>2.8349999999999995</v>
      </c>
      <c r="L326" s="76">
        <f t="shared" ref="L326:Q359" si="115">$G326*$J326*L$3</f>
        <v>8.1000000000000003E-2</v>
      </c>
      <c r="M326" s="76">
        <f t="shared" si="115"/>
        <v>0.32400000000000001</v>
      </c>
      <c r="N326" s="76">
        <f t="shared" si="115"/>
        <v>4.0500000000000001E-2</v>
      </c>
      <c r="O326" s="76">
        <f t="shared" si="115"/>
        <v>0.16200000000000001</v>
      </c>
      <c r="P326" s="76">
        <f t="shared" si="115"/>
        <v>0.20250000000000001</v>
      </c>
      <c r="Q326" s="76">
        <f t="shared" si="115"/>
        <v>0.40500000000000003</v>
      </c>
      <c r="R326" s="70">
        <f t="shared" ref="R326:R359" si="116">SUM(K326:Q326)+G326</f>
        <v>17.55</v>
      </c>
      <c r="S326" s="21">
        <v>18</v>
      </c>
      <c r="T326" s="61"/>
      <c r="U326" s="58">
        <f t="shared" si="113"/>
        <v>0.44999999999999929</v>
      </c>
      <c r="V326" s="69">
        <f t="shared" ref="V326:V342" si="117">$H326*K326</f>
        <v>0</v>
      </c>
      <c r="W326" s="69">
        <f t="shared" ref="W326:W342" si="118">$H326*L326</f>
        <v>0</v>
      </c>
      <c r="X326" s="69">
        <f t="shared" ref="X326:X342" si="119">$H326*M326</f>
        <v>0</v>
      </c>
      <c r="Y326" s="69">
        <f t="shared" ref="Y326:Y342" si="120">$H326*N326</f>
        <v>0</v>
      </c>
      <c r="Z326" s="69">
        <f t="shared" ref="Z326:Z342" si="121">$H326*O326</f>
        <v>0</v>
      </c>
      <c r="AA326" s="69">
        <f t="shared" ref="AA326:AA342" si="122">$H326*P326</f>
        <v>0</v>
      </c>
      <c r="AB326" s="69">
        <f t="shared" ref="AB326:AB342" si="123">$H326*Q326</f>
        <v>0</v>
      </c>
      <c r="AC326" s="58">
        <f t="shared" ref="AC326:AC359" si="124">U326*H326</f>
        <v>0</v>
      </c>
      <c r="AD326" s="83">
        <f t="shared" si="109"/>
        <v>0.44999999999999929</v>
      </c>
      <c r="AE326" s="39">
        <f>VLOOKUP(A326,summary!$A$5:$AO$5000,41,0)</f>
        <v>-5</v>
      </c>
      <c r="AF326" s="80">
        <f t="shared" si="107"/>
        <v>-67.5</v>
      </c>
      <c r="AG326" s="20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</row>
    <row r="327" spans="1:51" ht="15.5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66">
        <v>10.5</v>
      </c>
      <c r="H327" s="67">
        <f>VLOOKUP(A327,summary!$A$5:$AL$5006,34,0)</f>
        <v>0</v>
      </c>
      <c r="I327" s="67">
        <f t="shared" ref="I327:I359" si="125">G327*H327</f>
        <v>0</v>
      </c>
      <c r="J327" s="68">
        <v>0.2</v>
      </c>
      <c r="K327" s="76">
        <f t="shared" si="114"/>
        <v>1.47</v>
      </c>
      <c r="L327" s="76">
        <f t="shared" si="115"/>
        <v>4.2000000000000003E-2</v>
      </c>
      <c r="M327" s="76">
        <f t="shared" si="115"/>
        <v>0.16800000000000001</v>
      </c>
      <c r="N327" s="76">
        <f t="shared" si="115"/>
        <v>2.1000000000000001E-2</v>
      </c>
      <c r="O327" s="76">
        <f t="shared" si="115"/>
        <v>8.4000000000000005E-2</v>
      </c>
      <c r="P327" s="76">
        <f t="shared" si="115"/>
        <v>0.10500000000000001</v>
      </c>
      <c r="Q327" s="76">
        <f t="shared" si="115"/>
        <v>0.21000000000000002</v>
      </c>
      <c r="R327" s="70">
        <f t="shared" si="116"/>
        <v>12.6</v>
      </c>
      <c r="S327" s="21">
        <v>18</v>
      </c>
      <c r="T327" s="61"/>
      <c r="U327" s="58">
        <f t="shared" si="113"/>
        <v>5.4</v>
      </c>
      <c r="V327" s="69">
        <f t="shared" si="117"/>
        <v>0</v>
      </c>
      <c r="W327" s="69">
        <f t="shared" si="118"/>
        <v>0</v>
      </c>
      <c r="X327" s="69">
        <f t="shared" si="119"/>
        <v>0</v>
      </c>
      <c r="Y327" s="69">
        <f t="shared" si="120"/>
        <v>0</v>
      </c>
      <c r="Z327" s="69">
        <f t="shared" si="121"/>
        <v>0</v>
      </c>
      <c r="AA327" s="69">
        <f t="shared" si="122"/>
        <v>0</v>
      </c>
      <c r="AB327" s="69">
        <f t="shared" si="123"/>
        <v>0</v>
      </c>
      <c r="AC327" s="58">
        <f t="shared" si="124"/>
        <v>0</v>
      </c>
      <c r="AD327" s="83">
        <f t="shared" ref="AD327:AD359" si="126">SUM(T327:AB327)</f>
        <v>5.4</v>
      </c>
      <c r="AE327" s="39">
        <f>VLOOKUP(A327,summary!$A$5:$AO$5000,41,0)</f>
        <v>-3</v>
      </c>
      <c r="AF327" s="80">
        <f t="shared" si="107"/>
        <v>-31.5</v>
      </c>
      <c r="AG327" s="20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</row>
    <row r="328" spans="1:51" ht="15.5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66">
        <v>14.5</v>
      </c>
      <c r="H328" s="67">
        <f>VLOOKUP(A328,summary!$A$5:$AL$5006,34,0)</f>
        <v>0</v>
      </c>
      <c r="I328" s="67">
        <f t="shared" si="125"/>
        <v>0</v>
      </c>
      <c r="J328" s="68">
        <f t="shared" ref="J328:J357" si="127">J327</f>
        <v>0.2</v>
      </c>
      <c r="K328" s="76">
        <f t="shared" si="114"/>
        <v>2.0300000000000002</v>
      </c>
      <c r="L328" s="76">
        <f t="shared" si="115"/>
        <v>5.800000000000001E-2</v>
      </c>
      <c r="M328" s="76">
        <f t="shared" si="115"/>
        <v>0.23200000000000004</v>
      </c>
      <c r="N328" s="76">
        <f t="shared" si="115"/>
        <v>2.9000000000000005E-2</v>
      </c>
      <c r="O328" s="76">
        <f t="shared" si="115"/>
        <v>0.11600000000000002</v>
      </c>
      <c r="P328" s="76">
        <f t="shared" si="115"/>
        <v>0.14500000000000002</v>
      </c>
      <c r="Q328" s="76">
        <f t="shared" si="115"/>
        <v>0.29000000000000004</v>
      </c>
      <c r="R328" s="70">
        <f t="shared" si="116"/>
        <v>17.399999999999999</v>
      </c>
      <c r="S328" s="21">
        <v>18</v>
      </c>
      <c r="T328" s="61"/>
      <c r="U328" s="58">
        <f t="shared" si="113"/>
        <v>0.60000000000000142</v>
      </c>
      <c r="V328" s="69">
        <f t="shared" si="117"/>
        <v>0</v>
      </c>
      <c r="W328" s="69">
        <f t="shared" si="118"/>
        <v>0</v>
      </c>
      <c r="X328" s="69">
        <f t="shared" si="119"/>
        <v>0</v>
      </c>
      <c r="Y328" s="69">
        <f t="shared" si="120"/>
        <v>0</v>
      </c>
      <c r="Z328" s="69">
        <f t="shared" si="121"/>
        <v>0</v>
      </c>
      <c r="AA328" s="69">
        <f t="shared" si="122"/>
        <v>0</v>
      </c>
      <c r="AB328" s="69">
        <f t="shared" si="123"/>
        <v>0</v>
      </c>
      <c r="AC328" s="58">
        <f t="shared" si="124"/>
        <v>0</v>
      </c>
      <c r="AD328" s="83">
        <f t="shared" si="126"/>
        <v>0.60000000000000142</v>
      </c>
      <c r="AE328" s="39">
        <f>VLOOKUP(A328,summary!$A$5:$AO$5000,41,0)</f>
        <v>-1</v>
      </c>
      <c r="AF328" s="80">
        <f t="shared" si="107"/>
        <v>-14.5</v>
      </c>
      <c r="AG328" s="20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</row>
    <row r="329" spans="1:51" ht="15.5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66"/>
      <c r="H329" s="67">
        <f>VLOOKUP(A329,summary!$A$5:$AL$5006,34,0)</f>
        <v>0</v>
      </c>
      <c r="I329" s="67">
        <f t="shared" si="125"/>
        <v>0</v>
      </c>
      <c r="J329" s="68">
        <f t="shared" si="127"/>
        <v>0.2</v>
      </c>
      <c r="K329" s="76">
        <f t="shared" si="114"/>
        <v>0</v>
      </c>
      <c r="L329" s="76">
        <f t="shared" si="115"/>
        <v>0</v>
      </c>
      <c r="M329" s="76">
        <f t="shared" si="115"/>
        <v>0</v>
      </c>
      <c r="N329" s="76">
        <f t="shared" si="115"/>
        <v>0</v>
      </c>
      <c r="O329" s="76">
        <f t="shared" si="115"/>
        <v>0</v>
      </c>
      <c r="P329" s="76">
        <f t="shared" si="115"/>
        <v>0</v>
      </c>
      <c r="Q329" s="76">
        <f t="shared" si="115"/>
        <v>0</v>
      </c>
      <c r="R329" s="70">
        <f t="shared" si="116"/>
        <v>0</v>
      </c>
      <c r="S329" s="21"/>
      <c r="T329" s="61"/>
      <c r="U329" s="58">
        <f t="shared" si="113"/>
        <v>0</v>
      </c>
      <c r="V329" s="69">
        <f t="shared" si="117"/>
        <v>0</v>
      </c>
      <c r="W329" s="69">
        <f t="shared" si="118"/>
        <v>0</v>
      </c>
      <c r="X329" s="69">
        <f t="shared" si="119"/>
        <v>0</v>
      </c>
      <c r="Y329" s="69">
        <f t="shared" si="120"/>
        <v>0</v>
      </c>
      <c r="Z329" s="69">
        <f t="shared" si="121"/>
        <v>0</v>
      </c>
      <c r="AA329" s="69">
        <f t="shared" si="122"/>
        <v>0</v>
      </c>
      <c r="AB329" s="69">
        <f t="shared" si="123"/>
        <v>0</v>
      </c>
      <c r="AC329" s="58">
        <f t="shared" si="124"/>
        <v>0</v>
      </c>
      <c r="AD329" s="83">
        <f t="shared" si="126"/>
        <v>0</v>
      </c>
      <c r="AE329" s="39">
        <f>VLOOKUP(A329,summary!$A$5:$AO$5000,41,0)</f>
        <v>0</v>
      </c>
      <c r="AF329" s="80">
        <f t="shared" ref="AF329:AF359" si="128">AE329*G329</f>
        <v>0</v>
      </c>
      <c r="AG329" s="20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</row>
    <row r="330" spans="1:51" ht="15.5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66">
        <v>13</v>
      </c>
      <c r="H330" s="67">
        <f>VLOOKUP(A330,summary!$A$5:$AL$5006,34,0)</f>
        <v>0</v>
      </c>
      <c r="I330" s="67">
        <f t="shared" si="125"/>
        <v>0</v>
      </c>
      <c r="J330" s="68">
        <v>0.2</v>
      </c>
      <c r="K330" s="76">
        <f t="shared" si="114"/>
        <v>1.8199999999999998</v>
      </c>
      <c r="L330" s="76">
        <f t="shared" si="115"/>
        <v>5.2000000000000005E-2</v>
      </c>
      <c r="M330" s="76">
        <f t="shared" si="115"/>
        <v>0.20800000000000002</v>
      </c>
      <c r="N330" s="76">
        <f t="shared" si="115"/>
        <v>2.6000000000000002E-2</v>
      </c>
      <c r="O330" s="76">
        <f t="shared" si="115"/>
        <v>0.10400000000000001</v>
      </c>
      <c r="P330" s="76">
        <f t="shared" si="115"/>
        <v>0.13</v>
      </c>
      <c r="Q330" s="76">
        <f t="shared" si="115"/>
        <v>0.26</v>
      </c>
      <c r="R330" s="70">
        <f t="shared" si="116"/>
        <v>15.6</v>
      </c>
      <c r="S330" s="21">
        <v>18</v>
      </c>
      <c r="T330" s="61"/>
      <c r="U330" s="58">
        <f t="shared" si="113"/>
        <v>2.4000000000000004</v>
      </c>
      <c r="V330" s="69">
        <f t="shared" si="117"/>
        <v>0</v>
      </c>
      <c r="W330" s="69">
        <f t="shared" si="118"/>
        <v>0</v>
      </c>
      <c r="X330" s="69">
        <f t="shared" si="119"/>
        <v>0</v>
      </c>
      <c r="Y330" s="69">
        <f t="shared" si="120"/>
        <v>0</v>
      </c>
      <c r="Z330" s="69">
        <f t="shared" si="121"/>
        <v>0</v>
      </c>
      <c r="AA330" s="69">
        <f t="shared" si="122"/>
        <v>0</v>
      </c>
      <c r="AB330" s="69">
        <f t="shared" si="123"/>
        <v>0</v>
      </c>
      <c r="AC330" s="58">
        <f t="shared" si="124"/>
        <v>0</v>
      </c>
      <c r="AD330" s="83">
        <f t="shared" si="126"/>
        <v>2.4000000000000004</v>
      </c>
      <c r="AE330" s="39">
        <f>VLOOKUP(A330,summary!$A$5:$AO$5000,41,0)</f>
        <v>0</v>
      </c>
      <c r="AF330" s="80">
        <f t="shared" si="128"/>
        <v>0</v>
      </c>
      <c r="AG330" s="20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</row>
    <row r="331" spans="1:51" ht="15.5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66">
        <v>15</v>
      </c>
      <c r="H331" s="67">
        <f>VLOOKUP(A331,summary!$A$5:$AL$5006,34,0)</f>
        <v>0</v>
      </c>
      <c r="I331" s="67">
        <f t="shared" si="125"/>
        <v>0</v>
      </c>
      <c r="J331" s="68">
        <v>0.2</v>
      </c>
      <c r="K331" s="76">
        <f t="shared" si="114"/>
        <v>2.0999999999999996</v>
      </c>
      <c r="L331" s="76">
        <f t="shared" si="115"/>
        <v>0.06</v>
      </c>
      <c r="M331" s="76">
        <f t="shared" si="115"/>
        <v>0.24</v>
      </c>
      <c r="N331" s="76">
        <f t="shared" si="115"/>
        <v>0.03</v>
      </c>
      <c r="O331" s="76">
        <f t="shared" si="115"/>
        <v>0.12</v>
      </c>
      <c r="P331" s="76">
        <f t="shared" si="115"/>
        <v>0.15000000000000002</v>
      </c>
      <c r="Q331" s="76">
        <f t="shared" si="115"/>
        <v>0.30000000000000004</v>
      </c>
      <c r="R331" s="70">
        <f t="shared" si="116"/>
        <v>18</v>
      </c>
      <c r="S331" s="21">
        <v>20</v>
      </c>
      <c r="T331" s="61"/>
      <c r="U331" s="58">
        <f t="shared" si="113"/>
        <v>2</v>
      </c>
      <c r="V331" s="69">
        <f t="shared" si="117"/>
        <v>0</v>
      </c>
      <c r="W331" s="69">
        <f t="shared" si="118"/>
        <v>0</v>
      </c>
      <c r="X331" s="69">
        <f t="shared" si="119"/>
        <v>0</v>
      </c>
      <c r="Y331" s="69">
        <f t="shared" si="120"/>
        <v>0</v>
      </c>
      <c r="Z331" s="69">
        <f t="shared" si="121"/>
        <v>0</v>
      </c>
      <c r="AA331" s="69">
        <f t="shared" si="122"/>
        <v>0</v>
      </c>
      <c r="AB331" s="69">
        <f t="shared" si="123"/>
        <v>0</v>
      </c>
      <c r="AC331" s="58">
        <f t="shared" si="124"/>
        <v>0</v>
      </c>
      <c r="AD331" s="83">
        <f t="shared" si="126"/>
        <v>2</v>
      </c>
      <c r="AE331" s="39">
        <f>VLOOKUP(A331,summary!$A$5:$AO$5000,41,0)</f>
        <v>0</v>
      </c>
      <c r="AF331" s="80">
        <f t="shared" si="128"/>
        <v>0</v>
      </c>
      <c r="AG331" s="20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</row>
    <row r="332" spans="1:51" ht="15.5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66">
        <v>12</v>
      </c>
      <c r="H332" s="67">
        <f>VLOOKUP(A332,summary!$A$5:$AL$5006,34,0)</f>
        <v>0</v>
      </c>
      <c r="I332" s="67">
        <f t="shared" si="125"/>
        <v>0</v>
      </c>
      <c r="J332" s="68">
        <v>0.2</v>
      </c>
      <c r="K332" s="76">
        <f t="shared" si="114"/>
        <v>1.6800000000000002</v>
      </c>
      <c r="L332" s="76">
        <f t="shared" si="115"/>
        <v>4.8000000000000008E-2</v>
      </c>
      <c r="M332" s="76">
        <f t="shared" si="115"/>
        <v>0.19200000000000003</v>
      </c>
      <c r="N332" s="76">
        <f t="shared" si="115"/>
        <v>2.4000000000000004E-2</v>
      </c>
      <c r="O332" s="76">
        <f t="shared" si="115"/>
        <v>9.6000000000000016E-2</v>
      </c>
      <c r="P332" s="76">
        <f t="shared" si="115"/>
        <v>0.12000000000000002</v>
      </c>
      <c r="Q332" s="76">
        <f t="shared" si="115"/>
        <v>0.24000000000000005</v>
      </c>
      <c r="R332" s="70">
        <f t="shared" si="116"/>
        <v>14.4</v>
      </c>
      <c r="S332" s="21"/>
      <c r="T332" s="61"/>
      <c r="U332" s="58">
        <f t="shared" si="113"/>
        <v>-14.4</v>
      </c>
      <c r="V332" s="69">
        <f t="shared" si="117"/>
        <v>0</v>
      </c>
      <c r="W332" s="69">
        <f t="shared" si="118"/>
        <v>0</v>
      </c>
      <c r="X332" s="69">
        <f t="shared" si="119"/>
        <v>0</v>
      </c>
      <c r="Y332" s="69">
        <f t="shared" si="120"/>
        <v>0</v>
      </c>
      <c r="Z332" s="69">
        <f t="shared" si="121"/>
        <v>0</v>
      </c>
      <c r="AA332" s="69">
        <f t="shared" si="122"/>
        <v>0</v>
      </c>
      <c r="AB332" s="69">
        <f t="shared" si="123"/>
        <v>0</v>
      </c>
      <c r="AC332" s="58">
        <f t="shared" si="124"/>
        <v>0</v>
      </c>
      <c r="AD332" s="83">
        <f t="shared" si="126"/>
        <v>-14.4</v>
      </c>
      <c r="AE332" s="39">
        <f>VLOOKUP(A332,summary!$A$5:$AO$5000,41,0)</f>
        <v>0</v>
      </c>
      <c r="AF332" s="80">
        <f t="shared" si="128"/>
        <v>0</v>
      </c>
      <c r="AG332" s="20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</row>
    <row r="333" spans="1:51" ht="15.5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66"/>
      <c r="H333" s="67">
        <f>VLOOKUP(A333,summary!$A$5:$AL$5006,34,0)</f>
        <v>0</v>
      </c>
      <c r="I333" s="67">
        <f t="shared" si="125"/>
        <v>0</v>
      </c>
      <c r="J333" s="68">
        <f t="shared" si="127"/>
        <v>0.2</v>
      </c>
      <c r="K333" s="76">
        <f t="shared" si="114"/>
        <v>0</v>
      </c>
      <c r="L333" s="76">
        <f t="shared" si="115"/>
        <v>0</v>
      </c>
      <c r="M333" s="76">
        <f t="shared" si="115"/>
        <v>0</v>
      </c>
      <c r="N333" s="76">
        <f t="shared" si="115"/>
        <v>0</v>
      </c>
      <c r="O333" s="76">
        <f t="shared" si="115"/>
        <v>0</v>
      </c>
      <c r="P333" s="76">
        <f t="shared" si="115"/>
        <v>0</v>
      </c>
      <c r="Q333" s="76">
        <f t="shared" si="115"/>
        <v>0</v>
      </c>
      <c r="R333" s="70">
        <f t="shared" si="116"/>
        <v>0</v>
      </c>
      <c r="S333" s="21"/>
      <c r="T333" s="61"/>
      <c r="U333" s="58">
        <f t="shared" si="113"/>
        <v>0</v>
      </c>
      <c r="V333" s="69">
        <f t="shared" si="117"/>
        <v>0</v>
      </c>
      <c r="W333" s="69">
        <f t="shared" si="118"/>
        <v>0</v>
      </c>
      <c r="X333" s="69">
        <f t="shared" si="119"/>
        <v>0</v>
      </c>
      <c r="Y333" s="69">
        <f t="shared" si="120"/>
        <v>0</v>
      </c>
      <c r="Z333" s="69">
        <f t="shared" si="121"/>
        <v>0</v>
      </c>
      <c r="AA333" s="69">
        <f t="shared" si="122"/>
        <v>0</v>
      </c>
      <c r="AB333" s="69">
        <f t="shared" si="123"/>
        <v>0</v>
      </c>
      <c r="AC333" s="58">
        <f t="shared" si="124"/>
        <v>0</v>
      </c>
      <c r="AD333" s="83">
        <f t="shared" si="126"/>
        <v>0</v>
      </c>
      <c r="AE333" s="39">
        <f>VLOOKUP(A333,summary!$A$5:$AO$5000,41,0)</f>
        <v>0</v>
      </c>
      <c r="AF333" s="80">
        <f t="shared" si="128"/>
        <v>0</v>
      </c>
      <c r="AG333" s="20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</row>
    <row r="334" spans="1:51" ht="15.5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66"/>
      <c r="H334" s="67">
        <f>VLOOKUP(A334,summary!$A$5:$AL$5006,34,0)</f>
        <v>0</v>
      </c>
      <c r="I334" s="67">
        <f t="shared" si="125"/>
        <v>0</v>
      </c>
      <c r="J334" s="68">
        <f t="shared" si="127"/>
        <v>0.2</v>
      </c>
      <c r="K334" s="76">
        <f t="shared" si="114"/>
        <v>0</v>
      </c>
      <c r="L334" s="76">
        <f t="shared" si="115"/>
        <v>0</v>
      </c>
      <c r="M334" s="76">
        <f t="shared" si="115"/>
        <v>0</v>
      </c>
      <c r="N334" s="76">
        <f t="shared" si="115"/>
        <v>0</v>
      </c>
      <c r="O334" s="76">
        <f t="shared" si="115"/>
        <v>0</v>
      </c>
      <c r="P334" s="76">
        <f t="shared" si="115"/>
        <v>0</v>
      </c>
      <c r="Q334" s="76">
        <f t="shared" si="115"/>
        <v>0</v>
      </c>
      <c r="R334" s="70">
        <f t="shared" si="116"/>
        <v>0</v>
      </c>
      <c r="S334" s="21"/>
      <c r="T334" s="61"/>
      <c r="U334" s="58">
        <f t="shared" si="113"/>
        <v>0</v>
      </c>
      <c r="V334" s="69">
        <f t="shared" si="117"/>
        <v>0</v>
      </c>
      <c r="W334" s="69">
        <f t="shared" si="118"/>
        <v>0</v>
      </c>
      <c r="X334" s="69">
        <f t="shared" si="119"/>
        <v>0</v>
      </c>
      <c r="Y334" s="69">
        <f t="shared" si="120"/>
        <v>0</v>
      </c>
      <c r="Z334" s="69">
        <f t="shared" si="121"/>
        <v>0</v>
      </c>
      <c r="AA334" s="69">
        <f t="shared" si="122"/>
        <v>0</v>
      </c>
      <c r="AB334" s="69">
        <f t="shared" si="123"/>
        <v>0</v>
      </c>
      <c r="AC334" s="58">
        <f t="shared" si="124"/>
        <v>0</v>
      </c>
      <c r="AD334" s="83">
        <f t="shared" si="126"/>
        <v>0</v>
      </c>
      <c r="AE334" s="39">
        <f>VLOOKUP(A334,summary!$A$5:$AO$5000,41,0)</f>
        <v>0</v>
      </c>
      <c r="AF334" s="80">
        <f t="shared" si="128"/>
        <v>0</v>
      </c>
      <c r="AG334" s="20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</row>
    <row r="335" spans="1:51" ht="15.5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66">
        <v>23</v>
      </c>
      <c r="H335" s="67">
        <f>VLOOKUP(A335,summary!$A$5:$AL$5006,34,0)</f>
        <v>0</v>
      </c>
      <c r="I335" s="67">
        <f t="shared" si="125"/>
        <v>0</v>
      </c>
      <c r="J335" s="68">
        <f t="shared" si="127"/>
        <v>0.2</v>
      </c>
      <c r="K335" s="76">
        <f t="shared" si="114"/>
        <v>3.22</v>
      </c>
      <c r="L335" s="76">
        <f t="shared" si="115"/>
        <v>9.2000000000000012E-2</v>
      </c>
      <c r="M335" s="76">
        <f t="shared" si="115"/>
        <v>0.36800000000000005</v>
      </c>
      <c r="N335" s="76">
        <f t="shared" si="115"/>
        <v>4.6000000000000006E-2</v>
      </c>
      <c r="O335" s="76">
        <f t="shared" si="115"/>
        <v>0.18400000000000002</v>
      </c>
      <c r="P335" s="76">
        <f t="shared" si="115"/>
        <v>0.23000000000000004</v>
      </c>
      <c r="Q335" s="76">
        <f t="shared" si="115"/>
        <v>0.46000000000000008</v>
      </c>
      <c r="R335" s="70">
        <f t="shared" si="116"/>
        <v>27.6</v>
      </c>
      <c r="S335" s="21">
        <v>28</v>
      </c>
      <c r="T335" s="61"/>
      <c r="U335" s="58">
        <f t="shared" si="113"/>
        <v>0.39999999999999858</v>
      </c>
      <c r="V335" s="69">
        <f t="shared" si="117"/>
        <v>0</v>
      </c>
      <c r="W335" s="69">
        <f t="shared" si="118"/>
        <v>0</v>
      </c>
      <c r="X335" s="69">
        <f t="shared" si="119"/>
        <v>0</v>
      </c>
      <c r="Y335" s="69">
        <f t="shared" si="120"/>
        <v>0</v>
      </c>
      <c r="Z335" s="69">
        <f t="shared" si="121"/>
        <v>0</v>
      </c>
      <c r="AA335" s="69">
        <f t="shared" si="122"/>
        <v>0</v>
      </c>
      <c r="AB335" s="69">
        <f t="shared" si="123"/>
        <v>0</v>
      </c>
      <c r="AC335" s="58">
        <f t="shared" si="124"/>
        <v>0</v>
      </c>
      <c r="AD335" s="83">
        <f t="shared" si="126"/>
        <v>0.39999999999999858</v>
      </c>
      <c r="AE335" s="39">
        <f>VLOOKUP(A335,summary!$A$5:$AO$5000,41,0)</f>
        <v>0</v>
      </c>
      <c r="AF335" s="80">
        <f t="shared" si="128"/>
        <v>0</v>
      </c>
      <c r="AG335" s="20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</row>
    <row r="336" spans="1:51" ht="15.5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66"/>
      <c r="H336" s="67">
        <f>VLOOKUP(A336,summary!$A$5:$AL$5006,34,0)</f>
        <v>0</v>
      </c>
      <c r="I336" s="67">
        <f t="shared" si="125"/>
        <v>0</v>
      </c>
      <c r="J336" s="68">
        <f t="shared" si="127"/>
        <v>0.2</v>
      </c>
      <c r="K336" s="76">
        <f t="shared" si="114"/>
        <v>0</v>
      </c>
      <c r="L336" s="76">
        <f t="shared" si="115"/>
        <v>0</v>
      </c>
      <c r="M336" s="76">
        <f t="shared" si="115"/>
        <v>0</v>
      </c>
      <c r="N336" s="76">
        <f t="shared" si="115"/>
        <v>0</v>
      </c>
      <c r="O336" s="76">
        <f t="shared" si="115"/>
        <v>0</v>
      </c>
      <c r="P336" s="76">
        <f t="shared" si="115"/>
        <v>0</v>
      </c>
      <c r="Q336" s="76">
        <f t="shared" si="115"/>
        <v>0</v>
      </c>
      <c r="R336" s="70">
        <f t="shared" si="116"/>
        <v>0</v>
      </c>
      <c r="S336" s="21"/>
      <c r="T336" s="61"/>
      <c r="U336" s="58">
        <f t="shared" si="113"/>
        <v>0</v>
      </c>
      <c r="V336" s="69">
        <f t="shared" si="117"/>
        <v>0</v>
      </c>
      <c r="W336" s="69">
        <f t="shared" si="118"/>
        <v>0</v>
      </c>
      <c r="X336" s="69">
        <f t="shared" si="119"/>
        <v>0</v>
      </c>
      <c r="Y336" s="69">
        <f t="shared" si="120"/>
        <v>0</v>
      </c>
      <c r="Z336" s="69">
        <f t="shared" si="121"/>
        <v>0</v>
      </c>
      <c r="AA336" s="69">
        <f t="shared" si="122"/>
        <v>0</v>
      </c>
      <c r="AB336" s="69">
        <f t="shared" si="123"/>
        <v>0</v>
      </c>
      <c r="AC336" s="58">
        <f t="shared" si="124"/>
        <v>0</v>
      </c>
      <c r="AD336" s="83">
        <f t="shared" si="126"/>
        <v>0</v>
      </c>
      <c r="AE336" s="39">
        <f>VLOOKUP(A336,summary!$A$5:$AO$5000,41,0)</f>
        <v>0</v>
      </c>
      <c r="AF336" s="80">
        <f t="shared" si="128"/>
        <v>0</v>
      </c>
      <c r="AG336" s="20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</row>
    <row r="337" spans="1:51" ht="15.5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66"/>
      <c r="H337" s="67">
        <f>VLOOKUP(A337,summary!$A$5:$AL$5006,34,0)</f>
        <v>0</v>
      </c>
      <c r="I337" s="67">
        <f t="shared" si="125"/>
        <v>0</v>
      </c>
      <c r="J337" s="68">
        <f t="shared" si="127"/>
        <v>0.2</v>
      </c>
      <c r="K337" s="76">
        <f t="shared" si="114"/>
        <v>0</v>
      </c>
      <c r="L337" s="76">
        <f t="shared" si="115"/>
        <v>0</v>
      </c>
      <c r="M337" s="76">
        <f t="shared" si="115"/>
        <v>0</v>
      </c>
      <c r="N337" s="76">
        <f t="shared" si="115"/>
        <v>0</v>
      </c>
      <c r="O337" s="76">
        <f t="shared" si="115"/>
        <v>0</v>
      </c>
      <c r="P337" s="76">
        <f t="shared" si="115"/>
        <v>0</v>
      </c>
      <c r="Q337" s="76">
        <f t="shared" si="115"/>
        <v>0</v>
      </c>
      <c r="R337" s="70">
        <f t="shared" si="116"/>
        <v>0</v>
      </c>
      <c r="S337" s="21"/>
      <c r="T337" s="61"/>
      <c r="U337" s="58">
        <f t="shared" si="113"/>
        <v>0</v>
      </c>
      <c r="V337" s="69">
        <f t="shared" si="117"/>
        <v>0</v>
      </c>
      <c r="W337" s="69">
        <f t="shared" si="118"/>
        <v>0</v>
      </c>
      <c r="X337" s="69">
        <f t="shared" si="119"/>
        <v>0</v>
      </c>
      <c r="Y337" s="69">
        <f t="shared" si="120"/>
        <v>0</v>
      </c>
      <c r="Z337" s="69">
        <f t="shared" si="121"/>
        <v>0</v>
      </c>
      <c r="AA337" s="69">
        <f t="shared" si="122"/>
        <v>0</v>
      </c>
      <c r="AB337" s="69">
        <f t="shared" si="123"/>
        <v>0</v>
      </c>
      <c r="AC337" s="58">
        <f t="shared" si="124"/>
        <v>0</v>
      </c>
      <c r="AD337" s="83">
        <f t="shared" si="126"/>
        <v>0</v>
      </c>
      <c r="AE337" s="39">
        <f>VLOOKUP(A337,summary!$A$5:$AO$5000,41,0)</f>
        <v>0</v>
      </c>
      <c r="AF337" s="80">
        <f t="shared" si="128"/>
        <v>0</v>
      </c>
      <c r="AG337" s="20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</row>
    <row r="338" spans="1:51" ht="15.5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66"/>
      <c r="H338" s="67">
        <f>VLOOKUP(A338,summary!$A$5:$AL$5006,34,0)</f>
        <v>0</v>
      </c>
      <c r="I338" s="67">
        <f t="shared" si="125"/>
        <v>0</v>
      </c>
      <c r="J338" s="68">
        <f t="shared" si="127"/>
        <v>0.2</v>
      </c>
      <c r="K338" s="76">
        <f t="shared" si="114"/>
        <v>0</v>
      </c>
      <c r="L338" s="76">
        <f t="shared" si="115"/>
        <v>0</v>
      </c>
      <c r="M338" s="76">
        <f t="shared" si="115"/>
        <v>0</v>
      </c>
      <c r="N338" s="76">
        <f t="shared" si="115"/>
        <v>0</v>
      </c>
      <c r="O338" s="76">
        <f t="shared" si="115"/>
        <v>0</v>
      </c>
      <c r="P338" s="76">
        <f t="shared" si="115"/>
        <v>0</v>
      </c>
      <c r="Q338" s="76">
        <f t="shared" si="115"/>
        <v>0</v>
      </c>
      <c r="R338" s="70">
        <f t="shared" si="116"/>
        <v>0</v>
      </c>
      <c r="S338" s="21"/>
      <c r="T338" s="61"/>
      <c r="U338" s="58">
        <f t="shared" si="113"/>
        <v>0</v>
      </c>
      <c r="V338" s="69">
        <f t="shared" si="117"/>
        <v>0</v>
      </c>
      <c r="W338" s="69">
        <f t="shared" si="118"/>
        <v>0</v>
      </c>
      <c r="X338" s="69">
        <f t="shared" si="119"/>
        <v>0</v>
      </c>
      <c r="Y338" s="69">
        <f t="shared" si="120"/>
        <v>0</v>
      </c>
      <c r="Z338" s="69">
        <f t="shared" si="121"/>
        <v>0</v>
      </c>
      <c r="AA338" s="69">
        <f t="shared" si="122"/>
        <v>0</v>
      </c>
      <c r="AB338" s="69">
        <f t="shared" si="123"/>
        <v>0</v>
      </c>
      <c r="AC338" s="58">
        <f t="shared" si="124"/>
        <v>0</v>
      </c>
      <c r="AD338" s="83">
        <f t="shared" si="126"/>
        <v>0</v>
      </c>
      <c r="AE338" s="39">
        <f>VLOOKUP(A338,summary!$A$5:$AO$5000,41,0)</f>
        <v>0</v>
      </c>
      <c r="AF338" s="80">
        <f t="shared" si="128"/>
        <v>0</v>
      </c>
      <c r="AG338" s="20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</row>
    <row r="339" spans="1:51" ht="15.5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66"/>
      <c r="H339" s="67">
        <f>VLOOKUP(A339,summary!$A$5:$AL$5006,34,0)</f>
        <v>0</v>
      </c>
      <c r="I339" s="67">
        <f t="shared" si="125"/>
        <v>0</v>
      </c>
      <c r="J339" s="68">
        <f t="shared" si="127"/>
        <v>0.2</v>
      </c>
      <c r="K339" s="76">
        <f t="shared" si="114"/>
        <v>0</v>
      </c>
      <c r="L339" s="76">
        <f t="shared" si="115"/>
        <v>0</v>
      </c>
      <c r="M339" s="76">
        <f t="shared" si="115"/>
        <v>0</v>
      </c>
      <c r="N339" s="76">
        <f t="shared" si="115"/>
        <v>0</v>
      </c>
      <c r="O339" s="76">
        <f t="shared" si="115"/>
        <v>0</v>
      </c>
      <c r="P339" s="76">
        <f t="shared" si="115"/>
        <v>0</v>
      </c>
      <c r="Q339" s="76">
        <f t="shared" si="115"/>
        <v>0</v>
      </c>
      <c r="R339" s="70">
        <f t="shared" si="116"/>
        <v>0</v>
      </c>
      <c r="S339" s="21"/>
      <c r="T339" s="61"/>
      <c r="U339" s="58">
        <f t="shared" si="113"/>
        <v>0</v>
      </c>
      <c r="V339" s="69">
        <f t="shared" si="117"/>
        <v>0</v>
      </c>
      <c r="W339" s="69">
        <f t="shared" si="118"/>
        <v>0</v>
      </c>
      <c r="X339" s="69">
        <f t="shared" si="119"/>
        <v>0</v>
      </c>
      <c r="Y339" s="69">
        <f t="shared" si="120"/>
        <v>0</v>
      </c>
      <c r="Z339" s="69">
        <f t="shared" si="121"/>
        <v>0</v>
      </c>
      <c r="AA339" s="69">
        <f t="shared" si="122"/>
        <v>0</v>
      </c>
      <c r="AB339" s="69">
        <f t="shared" si="123"/>
        <v>0</v>
      </c>
      <c r="AC339" s="58">
        <f t="shared" si="124"/>
        <v>0</v>
      </c>
      <c r="AD339" s="83">
        <f t="shared" si="126"/>
        <v>0</v>
      </c>
      <c r="AE339" s="39">
        <f>VLOOKUP(A339,summary!$A$5:$AO$5000,41,0)</f>
        <v>-1</v>
      </c>
      <c r="AF339" s="80">
        <f t="shared" si="128"/>
        <v>0</v>
      </c>
      <c r="AG339" s="20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</row>
    <row r="340" spans="1:51" ht="15.5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66">
        <v>12</v>
      </c>
      <c r="H340" s="67">
        <f>VLOOKUP(A340,summary!$A$5:$AL$5006,34,0)</f>
        <v>0</v>
      </c>
      <c r="I340" s="67">
        <f t="shared" si="125"/>
        <v>0</v>
      </c>
      <c r="J340" s="68">
        <v>0.3</v>
      </c>
      <c r="K340" s="76">
        <f t="shared" si="114"/>
        <v>2.5199999999999996</v>
      </c>
      <c r="L340" s="76">
        <f t="shared" si="115"/>
        <v>7.1999999999999995E-2</v>
      </c>
      <c r="M340" s="76">
        <f t="shared" si="115"/>
        <v>0.28799999999999998</v>
      </c>
      <c r="N340" s="76">
        <f t="shared" si="115"/>
        <v>3.5999999999999997E-2</v>
      </c>
      <c r="O340" s="76">
        <f t="shared" si="115"/>
        <v>0.14399999999999999</v>
      </c>
      <c r="P340" s="76">
        <f t="shared" si="115"/>
        <v>0.18</v>
      </c>
      <c r="Q340" s="76">
        <f t="shared" si="115"/>
        <v>0.36</v>
      </c>
      <c r="R340" s="70">
        <f t="shared" si="116"/>
        <v>15.6</v>
      </c>
      <c r="S340" s="21">
        <v>18</v>
      </c>
      <c r="T340" s="61"/>
      <c r="U340" s="58">
        <f t="shared" si="113"/>
        <v>2.4000000000000004</v>
      </c>
      <c r="V340" s="69">
        <f t="shared" si="117"/>
        <v>0</v>
      </c>
      <c r="W340" s="69">
        <f t="shared" si="118"/>
        <v>0</v>
      </c>
      <c r="X340" s="69">
        <f t="shared" si="119"/>
        <v>0</v>
      </c>
      <c r="Y340" s="69">
        <f t="shared" si="120"/>
        <v>0</v>
      </c>
      <c r="Z340" s="69">
        <f t="shared" si="121"/>
        <v>0</v>
      </c>
      <c r="AA340" s="69">
        <f t="shared" si="122"/>
        <v>0</v>
      </c>
      <c r="AB340" s="69">
        <f t="shared" si="123"/>
        <v>0</v>
      </c>
      <c r="AC340" s="58">
        <f t="shared" si="124"/>
        <v>0</v>
      </c>
      <c r="AD340" s="83">
        <f t="shared" si="126"/>
        <v>2.4000000000000004</v>
      </c>
      <c r="AE340" s="39">
        <f>VLOOKUP(A340,summary!$A$5:$AO$5000,41,0)</f>
        <v>0</v>
      </c>
      <c r="AF340" s="80">
        <f t="shared" si="128"/>
        <v>0</v>
      </c>
      <c r="AG340" s="20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</row>
    <row r="341" spans="1:51" ht="15.5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66">
        <v>12</v>
      </c>
      <c r="H341" s="67">
        <f>VLOOKUP(A341,summary!$A$5:$AL$5006,34,0)</f>
        <v>0</v>
      </c>
      <c r="I341" s="67">
        <f t="shared" si="125"/>
        <v>0</v>
      </c>
      <c r="J341" s="68">
        <v>0.2</v>
      </c>
      <c r="K341" s="76">
        <f t="shared" si="114"/>
        <v>1.6800000000000002</v>
      </c>
      <c r="L341" s="76">
        <f t="shared" si="115"/>
        <v>4.8000000000000008E-2</v>
      </c>
      <c r="M341" s="76">
        <f t="shared" si="115"/>
        <v>0.19200000000000003</v>
      </c>
      <c r="N341" s="76">
        <f t="shared" si="115"/>
        <v>2.4000000000000004E-2</v>
      </c>
      <c r="O341" s="76">
        <f t="shared" si="115"/>
        <v>9.6000000000000016E-2</v>
      </c>
      <c r="P341" s="76">
        <f t="shared" si="115"/>
        <v>0.12000000000000002</v>
      </c>
      <c r="Q341" s="76">
        <f t="shared" si="115"/>
        <v>0.24000000000000005</v>
      </c>
      <c r="R341" s="70">
        <f t="shared" si="116"/>
        <v>14.4</v>
      </c>
      <c r="S341" s="21">
        <v>18</v>
      </c>
      <c r="T341" s="61"/>
      <c r="U341" s="58">
        <f t="shared" si="113"/>
        <v>3.5999999999999996</v>
      </c>
      <c r="V341" s="69">
        <f t="shared" si="117"/>
        <v>0</v>
      </c>
      <c r="W341" s="69">
        <f t="shared" si="118"/>
        <v>0</v>
      </c>
      <c r="X341" s="69">
        <f t="shared" si="119"/>
        <v>0</v>
      </c>
      <c r="Y341" s="69">
        <f t="shared" si="120"/>
        <v>0</v>
      </c>
      <c r="Z341" s="69">
        <f t="shared" si="121"/>
        <v>0</v>
      </c>
      <c r="AA341" s="69">
        <f t="shared" si="122"/>
        <v>0</v>
      </c>
      <c r="AB341" s="69">
        <f t="shared" si="123"/>
        <v>0</v>
      </c>
      <c r="AC341" s="58">
        <f t="shared" si="124"/>
        <v>0</v>
      </c>
      <c r="AD341" s="83">
        <f t="shared" si="126"/>
        <v>3.5999999999999996</v>
      </c>
      <c r="AE341" s="39">
        <f>VLOOKUP(A341,summary!$A$5:$AO$5000,41,0)</f>
        <v>0</v>
      </c>
      <c r="AF341" s="80">
        <f t="shared" si="128"/>
        <v>0</v>
      </c>
      <c r="AG341" s="20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</row>
    <row r="342" spans="1:51" ht="15.5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66"/>
      <c r="H342" s="67">
        <f>VLOOKUP(A342,summary!$A$5:$AL$5006,34,0)</f>
        <v>0</v>
      </c>
      <c r="I342" s="67">
        <f t="shared" si="125"/>
        <v>0</v>
      </c>
      <c r="J342" s="68">
        <v>0.2</v>
      </c>
      <c r="K342" s="76">
        <f t="shared" si="114"/>
        <v>0</v>
      </c>
      <c r="L342" s="76">
        <f t="shared" si="115"/>
        <v>0</v>
      </c>
      <c r="M342" s="76">
        <f t="shared" si="115"/>
        <v>0</v>
      </c>
      <c r="N342" s="76">
        <f t="shared" si="115"/>
        <v>0</v>
      </c>
      <c r="O342" s="76">
        <f t="shared" si="115"/>
        <v>0</v>
      </c>
      <c r="P342" s="76">
        <f t="shared" si="115"/>
        <v>0</v>
      </c>
      <c r="Q342" s="76">
        <f t="shared" si="115"/>
        <v>0</v>
      </c>
      <c r="R342" s="70">
        <f t="shared" si="116"/>
        <v>0</v>
      </c>
      <c r="S342" s="21"/>
      <c r="T342" s="61"/>
      <c r="U342" s="58">
        <f t="shared" si="113"/>
        <v>0</v>
      </c>
      <c r="V342" s="69">
        <f t="shared" si="117"/>
        <v>0</v>
      </c>
      <c r="W342" s="69">
        <f t="shared" si="118"/>
        <v>0</v>
      </c>
      <c r="X342" s="69">
        <f t="shared" si="119"/>
        <v>0</v>
      </c>
      <c r="Y342" s="69">
        <f t="shared" si="120"/>
        <v>0</v>
      </c>
      <c r="Z342" s="69">
        <f t="shared" si="121"/>
        <v>0</v>
      </c>
      <c r="AA342" s="69">
        <f t="shared" si="122"/>
        <v>0</v>
      </c>
      <c r="AB342" s="69">
        <f t="shared" si="123"/>
        <v>0</v>
      </c>
      <c r="AC342" s="58">
        <f t="shared" si="124"/>
        <v>0</v>
      </c>
      <c r="AD342" s="83">
        <f t="shared" si="126"/>
        <v>0</v>
      </c>
      <c r="AE342" s="39">
        <f>VLOOKUP(A342,summary!$A$5:$AO$5000,41,0)</f>
        <v>0</v>
      </c>
      <c r="AF342" s="80">
        <f t="shared" si="128"/>
        <v>0</v>
      </c>
      <c r="AG342" s="20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</row>
    <row r="343" spans="1:51" ht="15.5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66"/>
      <c r="H343" s="67">
        <f>VLOOKUP(A343,summary!$A$5:$AL$5006,34,0)</f>
        <v>0</v>
      </c>
      <c r="I343" s="67">
        <f t="shared" si="125"/>
        <v>0</v>
      </c>
      <c r="J343" s="68">
        <v>0.2</v>
      </c>
      <c r="K343" s="76">
        <f t="shared" si="114"/>
        <v>0</v>
      </c>
      <c r="L343" s="76">
        <f t="shared" si="115"/>
        <v>0</v>
      </c>
      <c r="M343" s="76">
        <f t="shared" si="115"/>
        <v>0</v>
      </c>
      <c r="N343" s="76">
        <f t="shared" si="115"/>
        <v>0</v>
      </c>
      <c r="O343" s="76">
        <f t="shared" si="115"/>
        <v>0</v>
      </c>
      <c r="P343" s="76">
        <f t="shared" si="115"/>
        <v>0</v>
      </c>
      <c r="Q343" s="76">
        <f t="shared" si="115"/>
        <v>0</v>
      </c>
      <c r="R343" s="70">
        <f t="shared" si="116"/>
        <v>0</v>
      </c>
      <c r="S343" s="21"/>
      <c r="T343" s="61"/>
      <c r="U343" s="58">
        <f t="shared" si="113"/>
        <v>0</v>
      </c>
      <c r="V343" s="69">
        <f t="shared" ref="V343:V359" si="129">$H343*K343</f>
        <v>0</v>
      </c>
      <c r="W343" s="69">
        <f t="shared" ref="W343:W359" si="130">$H343*L343</f>
        <v>0</v>
      </c>
      <c r="X343" s="69">
        <f t="shared" ref="X343:X359" si="131">$H343*M343</f>
        <v>0</v>
      </c>
      <c r="Y343" s="69">
        <f t="shared" ref="Y343:Y359" si="132">$H343*N343</f>
        <v>0</v>
      </c>
      <c r="Z343" s="69">
        <f t="shared" ref="Z343:Z359" si="133">$H343*O343</f>
        <v>0</v>
      </c>
      <c r="AA343" s="69">
        <f t="shared" ref="AA343:AA359" si="134">$H343*P343</f>
        <v>0</v>
      </c>
      <c r="AB343" s="69">
        <f t="shared" ref="AB343:AB359" si="135">$H343*Q343</f>
        <v>0</v>
      </c>
      <c r="AC343" s="58">
        <f t="shared" si="124"/>
        <v>0</v>
      </c>
      <c r="AD343" s="83">
        <f t="shared" si="126"/>
        <v>0</v>
      </c>
      <c r="AE343" s="39">
        <f>VLOOKUP(A343,summary!$A$5:$AO$5000,41,0)</f>
        <v>0</v>
      </c>
      <c r="AF343" s="80">
        <f t="shared" si="128"/>
        <v>0</v>
      </c>
      <c r="AG343" s="20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</row>
    <row r="344" spans="1:51" ht="15.5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66">
        <v>6</v>
      </c>
      <c r="H344" s="67">
        <f>VLOOKUP(A344,summary!$A$5:$AL$5006,34,0)</f>
        <v>0</v>
      </c>
      <c r="I344" s="67">
        <f t="shared" si="125"/>
        <v>0</v>
      </c>
      <c r="J344" s="68">
        <v>0.2</v>
      </c>
      <c r="K344" s="76">
        <f t="shared" si="114"/>
        <v>0.84000000000000008</v>
      </c>
      <c r="L344" s="76">
        <f t="shared" si="115"/>
        <v>2.4000000000000004E-2</v>
      </c>
      <c r="M344" s="76">
        <f t="shared" si="115"/>
        <v>9.6000000000000016E-2</v>
      </c>
      <c r="N344" s="76">
        <f t="shared" si="115"/>
        <v>1.2000000000000002E-2</v>
      </c>
      <c r="O344" s="76">
        <f t="shared" si="115"/>
        <v>4.8000000000000008E-2</v>
      </c>
      <c r="P344" s="76">
        <f t="shared" si="115"/>
        <v>6.0000000000000012E-2</v>
      </c>
      <c r="Q344" s="76">
        <f t="shared" si="115"/>
        <v>0.12000000000000002</v>
      </c>
      <c r="R344" s="70">
        <f t="shared" si="116"/>
        <v>7.2</v>
      </c>
      <c r="S344" s="21">
        <v>8</v>
      </c>
      <c r="T344" s="61"/>
      <c r="U344" s="58">
        <f t="shared" si="113"/>
        <v>0.79999999999999982</v>
      </c>
      <c r="V344" s="69">
        <f t="shared" si="129"/>
        <v>0</v>
      </c>
      <c r="W344" s="69">
        <f t="shared" si="130"/>
        <v>0</v>
      </c>
      <c r="X344" s="69">
        <f t="shared" si="131"/>
        <v>0</v>
      </c>
      <c r="Y344" s="69">
        <f t="shared" si="132"/>
        <v>0</v>
      </c>
      <c r="Z344" s="69">
        <f t="shared" si="133"/>
        <v>0</v>
      </c>
      <c r="AA344" s="69">
        <f t="shared" si="134"/>
        <v>0</v>
      </c>
      <c r="AB344" s="69">
        <f t="shared" si="135"/>
        <v>0</v>
      </c>
      <c r="AC344" s="58">
        <f t="shared" si="124"/>
        <v>0</v>
      </c>
      <c r="AD344" s="83">
        <f t="shared" si="126"/>
        <v>0.79999999999999982</v>
      </c>
      <c r="AE344" s="39">
        <f>VLOOKUP(A344,summary!$A$5:$AO$5000,41,0)</f>
        <v>0</v>
      </c>
      <c r="AF344" s="80">
        <f t="shared" si="128"/>
        <v>0</v>
      </c>
      <c r="AG344" s="20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</row>
    <row r="345" spans="1:51" ht="15.5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66">
        <v>6.5</v>
      </c>
      <c r="H345" s="67">
        <f>VLOOKUP(A345,summary!$A$5:$AL$5006,34,0)</f>
        <v>0</v>
      </c>
      <c r="I345" s="67">
        <f t="shared" si="125"/>
        <v>0</v>
      </c>
      <c r="J345" s="68">
        <v>0.2</v>
      </c>
      <c r="K345" s="76">
        <f t="shared" si="114"/>
        <v>0.90999999999999992</v>
      </c>
      <c r="L345" s="76">
        <f t="shared" si="115"/>
        <v>2.6000000000000002E-2</v>
      </c>
      <c r="M345" s="76">
        <f t="shared" si="115"/>
        <v>0.10400000000000001</v>
      </c>
      <c r="N345" s="76">
        <f t="shared" si="115"/>
        <v>1.3000000000000001E-2</v>
      </c>
      <c r="O345" s="76">
        <f t="shared" si="115"/>
        <v>5.2000000000000005E-2</v>
      </c>
      <c r="P345" s="76">
        <f t="shared" si="115"/>
        <v>6.5000000000000002E-2</v>
      </c>
      <c r="Q345" s="76">
        <f t="shared" si="115"/>
        <v>0.13</v>
      </c>
      <c r="R345" s="70">
        <f t="shared" si="116"/>
        <v>7.8</v>
      </c>
      <c r="S345" s="21">
        <v>9</v>
      </c>
      <c r="T345" s="61"/>
      <c r="U345" s="58">
        <f t="shared" si="113"/>
        <v>1.2000000000000002</v>
      </c>
      <c r="V345" s="69">
        <f t="shared" si="129"/>
        <v>0</v>
      </c>
      <c r="W345" s="69">
        <f t="shared" si="130"/>
        <v>0</v>
      </c>
      <c r="X345" s="69">
        <f t="shared" si="131"/>
        <v>0</v>
      </c>
      <c r="Y345" s="69">
        <f t="shared" si="132"/>
        <v>0</v>
      </c>
      <c r="Z345" s="69">
        <f t="shared" si="133"/>
        <v>0</v>
      </c>
      <c r="AA345" s="69">
        <f t="shared" si="134"/>
        <v>0</v>
      </c>
      <c r="AB345" s="69">
        <f t="shared" si="135"/>
        <v>0</v>
      </c>
      <c r="AC345" s="58">
        <f t="shared" si="124"/>
        <v>0</v>
      </c>
      <c r="AD345" s="83">
        <f t="shared" si="126"/>
        <v>1.2000000000000002</v>
      </c>
      <c r="AE345" s="39">
        <f>VLOOKUP(A345,summary!$A$5:$AO$5000,41,0)</f>
        <v>0</v>
      </c>
      <c r="AF345" s="80">
        <f t="shared" si="128"/>
        <v>0</v>
      </c>
      <c r="AG345" s="20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</row>
    <row r="346" spans="1:51" ht="15.5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66"/>
      <c r="H346" s="67">
        <f>VLOOKUP(A346,summary!$A$5:$AL$5006,34,0)</f>
        <v>0</v>
      </c>
      <c r="I346" s="67">
        <f t="shared" si="125"/>
        <v>0</v>
      </c>
      <c r="J346" s="68">
        <v>0.2</v>
      </c>
      <c r="K346" s="76">
        <f t="shared" si="114"/>
        <v>0</v>
      </c>
      <c r="L346" s="76">
        <f t="shared" si="115"/>
        <v>0</v>
      </c>
      <c r="M346" s="76">
        <f t="shared" si="115"/>
        <v>0</v>
      </c>
      <c r="N346" s="76">
        <f t="shared" si="115"/>
        <v>0</v>
      </c>
      <c r="O346" s="76">
        <f t="shared" si="115"/>
        <v>0</v>
      </c>
      <c r="P346" s="76">
        <f t="shared" si="115"/>
        <v>0</v>
      </c>
      <c r="Q346" s="76">
        <f t="shared" si="115"/>
        <v>0</v>
      </c>
      <c r="R346" s="70">
        <f t="shared" si="116"/>
        <v>0</v>
      </c>
      <c r="S346" s="21"/>
      <c r="T346" s="61"/>
      <c r="U346" s="58">
        <f t="shared" si="113"/>
        <v>0</v>
      </c>
      <c r="V346" s="69">
        <f t="shared" si="129"/>
        <v>0</v>
      </c>
      <c r="W346" s="69">
        <f t="shared" si="130"/>
        <v>0</v>
      </c>
      <c r="X346" s="69">
        <f t="shared" si="131"/>
        <v>0</v>
      </c>
      <c r="Y346" s="69">
        <f t="shared" si="132"/>
        <v>0</v>
      </c>
      <c r="Z346" s="69">
        <f t="shared" si="133"/>
        <v>0</v>
      </c>
      <c r="AA346" s="69">
        <f t="shared" si="134"/>
        <v>0</v>
      </c>
      <c r="AB346" s="69">
        <f t="shared" si="135"/>
        <v>0</v>
      </c>
      <c r="AC346" s="58">
        <f t="shared" si="124"/>
        <v>0</v>
      </c>
      <c r="AD346" s="83">
        <f t="shared" si="126"/>
        <v>0</v>
      </c>
      <c r="AE346" s="39">
        <f>VLOOKUP(A346,summary!$A$5:$AO$5000,41,0)</f>
        <v>0</v>
      </c>
      <c r="AF346" s="80">
        <f t="shared" si="128"/>
        <v>0</v>
      </c>
      <c r="AG346" s="20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</row>
    <row r="347" spans="1:51" ht="15.5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66"/>
      <c r="H347" s="67">
        <f>VLOOKUP(A347,summary!$A$5:$AL$5006,34,0)</f>
        <v>0</v>
      </c>
      <c r="I347" s="67">
        <f t="shared" si="125"/>
        <v>0</v>
      </c>
      <c r="J347" s="68">
        <f t="shared" si="127"/>
        <v>0.2</v>
      </c>
      <c r="K347" s="76">
        <f t="shared" si="114"/>
        <v>0</v>
      </c>
      <c r="L347" s="76">
        <f t="shared" si="115"/>
        <v>0</v>
      </c>
      <c r="M347" s="76">
        <f t="shared" si="115"/>
        <v>0</v>
      </c>
      <c r="N347" s="76">
        <f t="shared" si="115"/>
        <v>0</v>
      </c>
      <c r="O347" s="76">
        <f t="shared" si="115"/>
        <v>0</v>
      </c>
      <c r="P347" s="76">
        <f t="shared" si="115"/>
        <v>0</v>
      </c>
      <c r="Q347" s="76">
        <f t="shared" si="115"/>
        <v>0</v>
      </c>
      <c r="R347" s="70">
        <f t="shared" si="116"/>
        <v>0</v>
      </c>
      <c r="S347" s="21"/>
      <c r="T347" s="61"/>
      <c r="U347" s="58">
        <f t="shared" si="113"/>
        <v>0</v>
      </c>
      <c r="V347" s="69">
        <f t="shared" si="129"/>
        <v>0</v>
      </c>
      <c r="W347" s="69">
        <f t="shared" si="130"/>
        <v>0</v>
      </c>
      <c r="X347" s="69">
        <f t="shared" si="131"/>
        <v>0</v>
      </c>
      <c r="Y347" s="69">
        <f t="shared" si="132"/>
        <v>0</v>
      </c>
      <c r="Z347" s="69">
        <f t="shared" si="133"/>
        <v>0</v>
      </c>
      <c r="AA347" s="69">
        <f t="shared" si="134"/>
        <v>0</v>
      </c>
      <c r="AB347" s="69">
        <f t="shared" si="135"/>
        <v>0</v>
      </c>
      <c r="AC347" s="58">
        <f t="shared" si="124"/>
        <v>0</v>
      </c>
      <c r="AD347" s="83">
        <f t="shared" si="126"/>
        <v>0</v>
      </c>
      <c r="AE347" s="39">
        <f>VLOOKUP(A347,summary!$A$5:$AO$5000,41,0)</f>
        <v>0</v>
      </c>
      <c r="AF347" s="80">
        <f t="shared" si="128"/>
        <v>0</v>
      </c>
      <c r="AG347" s="20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</row>
    <row r="348" spans="1:51" ht="15.5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66"/>
      <c r="H348" s="67">
        <f>VLOOKUP(A348,summary!$A$5:$AL$5006,34,0)</f>
        <v>0</v>
      </c>
      <c r="I348" s="67">
        <f t="shared" si="125"/>
        <v>0</v>
      </c>
      <c r="J348" s="68">
        <f t="shared" si="127"/>
        <v>0.2</v>
      </c>
      <c r="K348" s="76">
        <f t="shared" si="114"/>
        <v>0</v>
      </c>
      <c r="L348" s="76">
        <f t="shared" si="115"/>
        <v>0</v>
      </c>
      <c r="M348" s="76">
        <f t="shared" si="115"/>
        <v>0</v>
      </c>
      <c r="N348" s="76">
        <f t="shared" si="115"/>
        <v>0</v>
      </c>
      <c r="O348" s="76">
        <f t="shared" si="115"/>
        <v>0</v>
      </c>
      <c r="P348" s="76">
        <f t="shared" si="115"/>
        <v>0</v>
      </c>
      <c r="Q348" s="76">
        <f t="shared" si="115"/>
        <v>0</v>
      </c>
      <c r="R348" s="70">
        <f t="shared" si="116"/>
        <v>0</v>
      </c>
      <c r="S348" s="21"/>
      <c r="T348" s="61"/>
      <c r="U348" s="58">
        <f t="shared" si="113"/>
        <v>0</v>
      </c>
      <c r="V348" s="69">
        <f t="shared" si="129"/>
        <v>0</v>
      </c>
      <c r="W348" s="69">
        <f t="shared" si="130"/>
        <v>0</v>
      </c>
      <c r="X348" s="69">
        <f t="shared" si="131"/>
        <v>0</v>
      </c>
      <c r="Y348" s="69">
        <f t="shared" si="132"/>
        <v>0</v>
      </c>
      <c r="Z348" s="69">
        <f t="shared" si="133"/>
        <v>0</v>
      </c>
      <c r="AA348" s="69">
        <f t="shared" si="134"/>
        <v>0</v>
      </c>
      <c r="AB348" s="69">
        <f t="shared" si="135"/>
        <v>0</v>
      </c>
      <c r="AC348" s="58">
        <f t="shared" si="124"/>
        <v>0</v>
      </c>
      <c r="AD348" s="83">
        <f t="shared" si="126"/>
        <v>0</v>
      </c>
      <c r="AE348" s="39">
        <f>VLOOKUP(A348,summary!$A$5:$AO$5000,41,0)</f>
        <v>0</v>
      </c>
      <c r="AF348" s="80">
        <f t="shared" si="128"/>
        <v>0</v>
      </c>
      <c r="AG348" s="20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</row>
    <row r="349" spans="1:51" ht="15.5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66"/>
      <c r="H349" s="67">
        <f>VLOOKUP(A349,summary!$A$5:$AL$5006,34,0)</f>
        <v>0</v>
      </c>
      <c r="I349" s="67">
        <f t="shared" si="125"/>
        <v>0</v>
      </c>
      <c r="J349" s="68">
        <f t="shared" si="127"/>
        <v>0.2</v>
      </c>
      <c r="K349" s="76">
        <f t="shared" si="114"/>
        <v>0</v>
      </c>
      <c r="L349" s="76">
        <f t="shared" si="115"/>
        <v>0</v>
      </c>
      <c r="M349" s="76">
        <f t="shared" si="115"/>
        <v>0</v>
      </c>
      <c r="N349" s="76">
        <f t="shared" si="115"/>
        <v>0</v>
      </c>
      <c r="O349" s="76">
        <f t="shared" si="115"/>
        <v>0</v>
      </c>
      <c r="P349" s="76">
        <f t="shared" si="115"/>
        <v>0</v>
      </c>
      <c r="Q349" s="76">
        <f t="shared" si="115"/>
        <v>0</v>
      </c>
      <c r="R349" s="70">
        <f t="shared" si="116"/>
        <v>0</v>
      </c>
      <c r="S349" s="21"/>
      <c r="T349" s="61"/>
      <c r="U349" s="58">
        <f t="shared" si="113"/>
        <v>0</v>
      </c>
      <c r="V349" s="69">
        <f t="shared" si="129"/>
        <v>0</v>
      </c>
      <c r="W349" s="69">
        <f t="shared" si="130"/>
        <v>0</v>
      </c>
      <c r="X349" s="69">
        <f t="shared" si="131"/>
        <v>0</v>
      </c>
      <c r="Y349" s="69">
        <f t="shared" si="132"/>
        <v>0</v>
      </c>
      <c r="Z349" s="69">
        <f t="shared" si="133"/>
        <v>0</v>
      </c>
      <c r="AA349" s="69">
        <f t="shared" si="134"/>
        <v>0</v>
      </c>
      <c r="AB349" s="69">
        <f t="shared" si="135"/>
        <v>0</v>
      </c>
      <c r="AC349" s="58">
        <f t="shared" si="124"/>
        <v>0</v>
      </c>
      <c r="AD349" s="83">
        <f t="shared" si="126"/>
        <v>0</v>
      </c>
      <c r="AE349" s="39">
        <f>VLOOKUP(A349,summary!$A$5:$AO$5000,41,0)</f>
        <v>0</v>
      </c>
      <c r="AF349" s="80">
        <f t="shared" si="128"/>
        <v>0</v>
      </c>
      <c r="AG349" s="20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</row>
    <row r="350" spans="1:51" ht="15.5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66">
        <v>8.5</v>
      </c>
      <c r="H350" s="67">
        <f>VLOOKUP(A350,summary!$A$5:$AL$5006,34,0)</f>
        <v>0</v>
      </c>
      <c r="I350" s="67">
        <f t="shared" si="125"/>
        <v>0</v>
      </c>
      <c r="J350" s="68">
        <v>0.2</v>
      </c>
      <c r="K350" s="76">
        <f t="shared" si="114"/>
        <v>1.19</v>
      </c>
      <c r="L350" s="76">
        <f t="shared" si="115"/>
        <v>3.4000000000000002E-2</v>
      </c>
      <c r="M350" s="76">
        <f t="shared" si="115"/>
        <v>0.13600000000000001</v>
      </c>
      <c r="N350" s="76">
        <f t="shared" si="115"/>
        <v>1.7000000000000001E-2</v>
      </c>
      <c r="O350" s="76">
        <f t="shared" si="115"/>
        <v>6.8000000000000005E-2</v>
      </c>
      <c r="P350" s="76">
        <f t="shared" si="115"/>
        <v>8.500000000000002E-2</v>
      </c>
      <c r="Q350" s="76">
        <f t="shared" si="115"/>
        <v>0.17000000000000004</v>
      </c>
      <c r="R350" s="70">
        <f t="shared" si="116"/>
        <v>10.199999999999999</v>
      </c>
      <c r="S350" s="21">
        <v>12</v>
      </c>
      <c r="T350" s="61"/>
      <c r="U350" s="58">
        <f t="shared" si="113"/>
        <v>1.8000000000000007</v>
      </c>
      <c r="V350" s="69">
        <f t="shared" si="129"/>
        <v>0</v>
      </c>
      <c r="W350" s="69">
        <f t="shared" si="130"/>
        <v>0</v>
      </c>
      <c r="X350" s="69">
        <f t="shared" si="131"/>
        <v>0</v>
      </c>
      <c r="Y350" s="69">
        <f t="shared" si="132"/>
        <v>0</v>
      </c>
      <c r="Z350" s="69">
        <f t="shared" si="133"/>
        <v>0</v>
      </c>
      <c r="AA350" s="69">
        <f t="shared" si="134"/>
        <v>0</v>
      </c>
      <c r="AB350" s="69">
        <f t="shared" si="135"/>
        <v>0</v>
      </c>
      <c r="AC350" s="58">
        <f t="shared" si="124"/>
        <v>0</v>
      </c>
      <c r="AD350" s="83">
        <f t="shared" si="126"/>
        <v>1.8000000000000007</v>
      </c>
      <c r="AE350" s="39">
        <f>VLOOKUP(A350,summary!$A$5:$AO$5000,41,0)</f>
        <v>0</v>
      </c>
      <c r="AF350" s="80">
        <f t="shared" si="128"/>
        <v>0</v>
      </c>
      <c r="AG350" s="20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</row>
    <row r="351" spans="1:51" ht="15.5" x14ac:dyDescent="0.35">
      <c r="A351" s="28" t="s">
        <v>628</v>
      </c>
      <c r="B351" s="16"/>
      <c r="C351" s="23"/>
      <c r="D351" s="17"/>
      <c r="E351" s="17"/>
      <c r="F351" s="24"/>
      <c r="G351" s="66">
        <v>8.5</v>
      </c>
      <c r="H351" s="67"/>
      <c r="I351" s="67">
        <f t="shared" si="125"/>
        <v>0</v>
      </c>
      <c r="J351" s="68">
        <v>0.2</v>
      </c>
      <c r="K351" s="76">
        <f t="shared" si="114"/>
        <v>1.19</v>
      </c>
      <c r="L351" s="76">
        <f t="shared" si="115"/>
        <v>3.4000000000000002E-2</v>
      </c>
      <c r="M351" s="76">
        <f t="shared" si="115"/>
        <v>0.13600000000000001</v>
      </c>
      <c r="N351" s="76">
        <f t="shared" si="115"/>
        <v>1.7000000000000001E-2</v>
      </c>
      <c r="O351" s="76">
        <f t="shared" si="115"/>
        <v>6.8000000000000005E-2</v>
      </c>
      <c r="P351" s="76">
        <f t="shared" si="115"/>
        <v>8.500000000000002E-2</v>
      </c>
      <c r="Q351" s="76">
        <f t="shared" si="115"/>
        <v>0.17000000000000004</v>
      </c>
      <c r="R351" s="70">
        <f t="shared" si="116"/>
        <v>10.199999999999999</v>
      </c>
      <c r="S351" s="21">
        <v>12</v>
      </c>
      <c r="T351" s="61"/>
      <c r="U351" s="58">
        <f t="shared" si="113"/>
        <v>1.8000000000000007</v>
      </c>
      <c r="V351" s="69">
        <f t="shared" si="129"/>
        <v>0</v>
      </c>
      <c r="W351" s="69">
        <f t="shared" si="130"/>
        <v>0</v>
      </c>
      <c r="X351" s="69">
        <f t="shared" si="131"/>
        <v>0</v>
      </c>
      <c r="Y351" s="69">
        <f t="shared" si="132"/>
        <v>0</v>
      </c>
      <c r="Z351" s="69">
        <f t="shared" si="133"/>
        <v>0</v>
      </c>
      <c r="AA351" s="69">
        <f t="shared" si="134"/>
        <v>0</v>
      </c>
      <c r="AB351" s="69">
        <f t="shared" si="135"/>
        <v>0</v>
      </c>
      <c r="AC351" s="58">
        <f t="shared" si="124"/>
        <v>0</v>
      </c>
      <c r="AD351" s="83">
        <f t="shared" si="126"/>
        <v>1.8000000000000007</v>
      </c>
      <c r="AE351" s="39"/>
      <c r="AF351" s="80">
        <f t="shared" si="128"/>
        <v>0</v>
      </c>
      <c r="AG351" s="20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</row>
    <row r="352" spans="1:51" ht="15.5" x14ac:dyDescent="0.35">
      <c r="A352" s="28" t="s">
        <v>629</v>
      </c>
      <c r="B352" s="16"/>
      <c r="C352" s="23"/>
      <c r="D352" s="17"/>
      <c r="E352" s="17"/>
      <c r="F352" s="24"/>
      <c r="G352" s="66">
        <v>8.5</v>
      </c>
      <c r="H352" s="67"/>
      <c r="I352" s="67">
        <f t="shared" si="125"/>
        <v>0</v>
      </c>
      <c r="J352" s="68">
        <v>0.2</v>
      </c>
      <c r="K352" s="76">
        <f t="shared" si="114"/>
        <v>1.19</v>
      </c>
      <c r="L352" s="76">
        <f t="shared" si="115"/>
        <v>3.4000000000000002E-2</v>
      </c>
      <c r="M352" s="76">
        <f t="shared" si="115"/>
        <v>0.13600000000000001</v>
      </c>
      <c r="N352" s="76">
        <f t="shared" si="115"/>
        <v>1.7000000000000001E-2</v>
      </c>
      <c r="O352" s="76">
        <f t="shared" si="115"/>
        <v>6.8000000000000005E-2</v>
      </c>
      <c r="P352" s="76">
        <f t="shared" si="115"/>
        <v>8.500000000000002E-2</v>
      </c>
      <c r="Q352" s="76">
        <f t="shared" si="115"/>
        <v>0.17000000000000004</v>
      </c>
      <c r="R352" s="70">
        <f t="shared" si="116"/>
        <v>10.199999999999999</v>
      </c>
      <c r="S352" s="21">
        <v>12</v>
      </c>
      <c r="T352" s="61"/>
      <c r="U352" s="58">
        <f t="shared" si="113"/>
        <v>1.8000000000000007</v>
      </c>
      <c r="V352" s="69">
        <f t="shared" si="129"/>
        <v>0</v>
      </c>
      <c r="W352" s="69">
        <f t="shared" si="130"/>
        <v>0</v>
      </c>
      <c r="X352" s="69">
        <f t="shared" si="131"/>
        <v>0</v>
      </c>
      <c r="Y352" s="69">
        <f t="shared" si="132"/>
        <v>0</v>
      </c>
      <c r="Z352" s="69">
        <f t="shared" si="133"/>
        <v>0</v>
      </c>
      <c r="AA352" s="69">
        <f t="shared" si="134"/>
        <v>0</v>
      </c>
      <c r="AB352" s="69">
        <f t="shared" si="135"/>
        <v>0</v>
      </c>
      <c r="AC352" s="58">
        <f t="shared" si="124"/>
        <v>0</v>
      </c>
      <c r="AD352" s="83">
        <f t="shared" si="126"/>
        <v>1.8000000000000007</v>
      </c>
      <c r="AE352" s="39"/>
      <c r="AF352" s="80">
        <f t="shared" si="128"/>
        <v>0</v>
      </c>
      <c r="AG352" s="20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</row>
    <row r="353" spans="1:51" ht="20" customHeight="1" x14ac:dyDescent="0.35">
      <c r="A353" s="28" t="s">
        <v>630</v>
      </c>
      <c r="B353" s="16"/>
      <c r="C353" s="23"/>
      <c r="D353" s="17"/>
      <c r="E353" s="17"/>
      <c r="F353" s="24"/>
      <c r="G353" s="66"/>
      <c r="H353" s="67"/>
      <c r="I353" s="67">
        <f t="shared" si="125"/>
        <v>0</v>
      </c>
      <c r="J353" s="68">
        <f t="shared" si="127"/>
        <v>0.2</v>
      </c>
      <c r="K353" s="76">
        <f t="shared" si="114"/>
        <v>0</v>
      </c>
      <c r="L353" s="76">
        <f t="shared" si="115"/>
        <v>0</v>
      </c>
      <c r="M353" s="76">
        <f t="shared" si="115"/>
        <v>0</v>
      </c>
      <c r="N353" s="76">
        <f t="shared" si="115"/>
        <v>0</v>
      </c>
      <c r="O353" s="76">
        <f t="shared" si="115"/>
        <v>0</v>
      </c>
      <c r="P353" s="76">
        <f t="shared" si="115"/>
        <v>0</v>
      </c>
      <c r="Q353" s="76">
        <f t="shared" si="115"/>
        <v>0</v>
      </c>
      <c r="R353" s="70">
        <f t="shared" si="116"/>
        <v>0</v>
      </c>
      <c r="S353" s="21"/>
      <c r="T353" s="61"/>
      <c r="U353" s="58">
        <f t="shared" si="113"/>
        <v>0</v>
      </c>
      <c r="V353" s="69">
        <f t="shared" si="129"/>
        <v>0</v>
      </c>
      <c r="W353" s="69">
        <f t="shared" si="130"/>
        <v>0</v>
      </c>
      <c r="X353" s="69">
        <f t="shared" si="131"/>
        <v>0</v>
      </c>
      <c r="Y353" s="69">
        <f t="shared" si="132"/>
        <v>0</v>
      </c>
      <c r="Z353" s="69">
        <f t="shared" si="133"/>
        <v>0</v>
      </c>
      <c r="AA353" s="69">
        <f t="shared" si="134"/>
        <v>0</v>
      </c>
      <c r="AB353" s="69">
        <f t="shared" si="135"/>
        <v>0</v>
      </c>
      <c r="AC353" s="58">
        <f t="shared" si="124"/>
        <v>0</v>
      </c>
      <c r="AD353" s="83">
        <f t="shared" si="126"/>
        <v>0</v>
      </c>
      <c r="AE353" s="39"/>
      <c r="AF353" s="80">
        <f t="shared" si="128"/>
        <v>0</v>
      </c>
      <c r="AG353" s="20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</row>
    <row r="354" spans="1:51" ht="20" customHeight="1" x14ac:dyDescent="0.35">
      <c r="A354" s="28" t="s">
        <v>631</v>
      </c>
      <c r="B354" s="16"/>
      <c r="C354" s="23"/>
      <c r="D354" s="17"/>
      <c r="E354" s="17"/>
      <c r="F354" s="24"/>
      <c r="G354" s="66"/>
      <c r="H354" s="67"/>
      <c r="I354" s="67">
        <f t="shared" si="125"/>
        <v>0</v>
      </c>
      <c r="J354" s="68">
        <f t="shared" si="127"/>
        <v>0.2</v>
      </c>
      <c r="K354" s="76">
        <f t="shared" si="114"/>
        <v>0</v>
      </c>
      <c r="L354" s="76">
        <f t="shared" si="115"/>
        <v>0</v>
      </c>
      <c r="M354" s="76">
        <f t="shared" si="115"/>
        <v>0</v>
      </c>
      <c r="N354" s="76">
        <f t="shared" si="115"/>
        <v>0</v>
      </c>
      <c r="O354" s="76">
        <f t="shared" si="115"/>
        <v>0</v>
      </c>
      <c r="P354" s="76">
        <f t="shared" si="115"/>
        <v>0</v>
      </c>
      <c r="Q354" s="76">
        <f t="shared" si="115"/>
        <v>0</v>
      </c>
      <c r="R354" s="70">
        <f t="shared" si="116"/>
        <v>0</v>
      </c>
      <c r="S354" s="21"/>
      <c r="T354" s="61"/>
      <c r="U354" s="58">
        <f t="shared" si="113"/>
        <v>0</v>
      </c>
      <c r="V354" s="69">
        <f t="shared" si="129"/>
        <v>0</v>
      </c>
      <c r="W354" s="69">
        <f t="shared" si="130"/>
        <v>0</v>
      </c>
      <c r="X354" s="69">
        <f t="shared" si="131"/>
        <v>0</v>
      </c>
      <c r="Y354" s="69">
        <f t="shared" si="132"/>
        <v>0</v>
      </c>
      <c r="Z354" s="69">
        <f t="shared" si="133"/>
        <v>0</v>
      </c>
      <c r="AA354" s="69">
        <f t="shared" si="134"/>
        <v>0</v>
      </c>
      <c r="AB354" s="69">
        <f t="shared" si="135"/>
        <v>0</v>
      </c>
      <c r="AC354" s="58">
        <f t="shared" si="124"/>
        <v>0</v>
      </c>
      <c r="AD354" s="83">
        <f t="shared" si="126"/>
        <v>0</v>
      </c>
      <c r="AE354" s="39"/>
      <c r="AF354" s="80">
        <f t="shared" si="128"/>
        <v>0</v>
      </c>
      <c r="AG354" s="20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</row>
    <row r="355" spans="1:51" ht="20" customHeight="1" x14ac:dyDescent="0.35">
      <c r="A355" s="28" t="s">
        <v>632</v>
      </c>
      <c r="B355" s="16"/>
      <c r="C355" s="23"/>
      <c r="D355" s="17"/>
      <c r="E355" s="17"/>
      <c r="F355" s="24"/>
      <c r="G355" s="66"/>
      <c r="H355" s="67"/>
      <c r="I355" s="67">
        <f t="shared" si="125"/>
        <v>0</v>
      </c>
      <c r="J355" s="68">
        <f t="shared" si="127"/>
        <v>0.2</v>
      </c>
      <c r="K355" s="76">
        <f t="shared" si="114"/>
        <v>0</v>
      </c>
      <c r="L355" s="76">
        <f t="shared" si="115"/>
        <v>0</v>
      </c>
      <c r="M355" s="76">
        <f t="shared" si="115"/>
        <v>0</v>
      </c>
      <c r="N355" s="76">
        <f t="shared" si="115"/>
        <v>0</v>
      </c>
      <c r="O355" s="76">
        <f t="shared" si="115"/>
        <v>0</v>
      </c>
      <c r="P355" s="76">
        <f t="shared" si="115"/>
        <v>0</v>
      </c>
      <c r="Q355" s="76">
        <f t="shared" si="115"/>
        <v>0</v>
      </c>
      <c r="R355" s="70">
        <f t="shared" si="116"/>
        <v>0</v>
      </c>
      <c r="S355" s="21"/>
      <c r="T355" s="61"/>
      <c r="U355" s="58">
        <f t="shared" si="113"/>
        <v>0</v>
      </c>
      <c r="V355" s="69">
        <f t="shared" si="129"/>
        <v>0</v>
      </c>
      <c r="W355" s="69">
        <f t="shared" si="130"/>
        <v>0</v>
      </c>
      <c r="X355" s="69">
        <f t="shared" si="131"/>
        <v>0</v>
      </c>
      <c r="Y355" s="69">
        <f t="shared" si="132"/>
        <v>0</v>
      </c>
      <c r="Z355" s="69">
        <f t="shared" si="133"/>
        <v>0</v>
      </c>
      <c r="AA355" s="69">
        <f t="shared" si="134"/>
        <v>0</v>
      </c>
      <c r="AB355" s="69">
        <f t="shared" si="135"/>
        <v>0</v>
      </c>
      <c r="AC355" s="58">
        <f t="shared" si="124"/>
        <v>0</v>
      </c>
      <c r="AD355" s="83">
        <f t="shared" si="126"/>
        <v>0</v>
      </c>
      <c r="AE355" s="39"/>
      <c r="AF355" s="80">
        <f t="shared" si="128"/>
        <v>0</v>
      </c>
      <c r="AG355" s="20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</row>
    <row r="356" spans="1:51" ht="20" customHeight="1" x14ac:dyDescent="0.35">
      <c r="A356" s="28" t="s">
        <v>633</v>
      </c>
      <c r="B356" s="16"/>
      <c r="C356" s="23"/>
      <c r="D356" s="17"/>
      <c r="E356" s="17"/>
      <c r="F356" s="24"/>
      <c r="G356" s="66"/>
      <c r="H356" s="67"/>
      <c r="I356" s="67">
        <f t="shared" si="125"/>
        <v>0</v>
      </c>
      <c r="J356" s="68">
        <f t="shared" si="127"/>
        <v>0.2</v>
      </c>
      <c r="K356" s="76">
        <f t="shared" si="114"/>
        <v>0</v>
      </c>
      <c r="L356" s="76">
        <f t="shared" si="115"/>
        <v>0</v>
      </c>
      <c r="M356" s="76">
        <f t="shared" si="115"/>
        <v>0</v>
      </c>
      <c r="N356" s="76">
        <f t="shared" si="115"/>
        <v>0</v>
      </c>
      <c r="O356" s="76">
        <f t="shared" si="115"/>
        <v>0</v>
      </c>
      <c r="P356" s="76">
        <f t="shared" si="115"/>
        <v>0</v>
      </c>
      <c r="Q356" s="76">
        <f t="shared" si="115"/>
        <v>0</v>
      </c>
      <c r="R356" s="70">
        <f t="shared" si="116"/>
        <v>0</v>
      </c>
      <c r="S356" s="21"/>
      <c r="T356" s="61"/>
      <c r="U356" s="58">
        <f t="shared" si="113"/>
        <v>0</v>
      </c>
      <c r="V356" s="69">
        <f t="shared" si="129"/>
        <v>0</v>
      </c>
      <c r="W356" s="69">
        <f t="shared" si="130"/>
        <v>0</v>
      </c>
      <c r="X356" s="69">
        <f t="shared" si="131"/>
        <v>0</v>
      </c>
      <c r="Y356" s="69">
        <f t="shared" si="132"/>
        <v>0</v>
      </c>
      <c r="Z356" s="69">
        <f t="shared" si="133"/>
        <v>0</v>
      </c>
      <c r="AA356" s="69">
        <f t="shared" si="134"/>
        <v>0</v>
      </c>
      <c r="AB356" s="69">
        <f t="shared" si="135"/>
        <v>0</v>
      </c>
      <c r="AC356" s="58">
        <f t="shared" si="124"/>
        <v>0</v>
      </c>
      <c r="AD356" s="83">
        <f t="shared" si="126"/>
        <v>0</v>
      </c>
      <c r="AE356" s="39"/>
      <c r="AF356" s="80">
        <f t="shared" si="128"/>
        <v>0</v>
      </c>
      <c r="AG356" s="20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</row>
    <row r="357" spans="1:51" ht="20" customHeight="1" x14ac:dyDescent="0.35">
      <c r="A357" s="28" t="s">
        <v>634</v>
      </c>
      <c r="B357" s="16"/>
      <c r="C357" s="23"/>
      <c r="D357" s="17"/>
      <c r="E357" s="17"/>
      <c r="F357" s="24"/>
      <c r="G357" s="66"/>
      <c r="H357" s="67"/>
      <c r="I357" s="67">
        <f t="shared" si="125"/>
        <v>0</v>
      </c>
      <c r="J357" s="68">
        <f t="shared" si="127"/>
        <v>0.2</v>
      </c>
      <c r="K357" s="76">
        <f t="shared" si="114"/>
        <v>0</v>
      </c>
      <c r="L357" s="76">
        <f t="shared" si="115"/>
        <v>0</v>
      </c>
      <c r="M357" s="76">
        <f t="shared" si="115"/>
        <v>0</v>
      </c>
      <c r="N357" s="76">
        <f t="shared" si="115"/>
        <v>0</v>
      </c>
      <c r="O357" s="76">
        <f t="shared" si="115"/>
        <v>0</v>
      </c>
      <c r="P357" s="76">
        <f t="shared" si="115"/>
        <v>0</v>
      </c>
      <c r="Q357" s="76">
        <f t="shared" si="115"/>
        <v>0</v>
      </c>
      <c r="R357" s="70">
        <f t="shared" si="116"/>
        <v>0</v>
      </c>
      <c r="S357" s="21"/>
      <c r="T357" s="61"/>
      <c r="U357" s="58">
        <f t="shared" si="113"/>
        <v>0</v>
      </c>
      <c r="V357" s="69">
        <f t="shared" si="129"/>
        <v>0</v>
      </c>
      <c r="W357" s="69">
        <f t="shared" si="130"/>
        <v>0</v>
      </c>
      <c r="X357" s="69">
        <f t="shared" si="131"/>
        <v>0</v>
      </c>
      <c r="Y357" s="69">
        <f t="shared" si="132"/>
        <v>0</v>
      </c>
      <c r="Z357" s="69">
        <f t="shared" si="133"/>
        <v>0</v>
      </c>
      <c r="AA357" s="69">
        <f t="shared" si="134"/>
        <v>0</v>
      </c>
      <c r="AB357" s="69">
        <f t="shared" si="135"/>
        <v>0</v>
      </c>
      <c r="AC357" s="58">
        <f t="shared" si="124"/>
        <v>0</v>
      </c>
      <c r="AD357" s="83">
        <f t="shared" si="126"/>
        <v>0</v>
      </c>
      <c r="AE357" s="39"/>
      <c r="AF357" s="80">
        <f t="shared" si="128"/>
        <v>0</v>
      </c>
      <c r="AG357" s="20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</row>
    <row r="358" spans="1:51" ht="20" customHeight="1" x14ac:dyDescent="0.35">
      <c r="A358" s="28" t="s">
        <v>635</v>
      </c>
      <c r="B358" s="16"/>
      <c r="C358" s="23"/>
      <c r="D358" s="17"/>
      <c r="E358" s="17" t="s">
        <v>20</v>
      </c>
      <c r="F358" s="24" t="s">
        <v>884</v>
      </c>
      <c r="G358" s="66">
        <v>18</v>
      </c>
      <c r="H358" s="67"/>
      <c r="I358" s="67">
        <f t="shared" si="125"/>
        <v>0</v>
      </c>
      <c r="J358" s="68">
        <v>0.3</v>
      </c>
      <c r="K358" s="76">
        <f t="shared" si="114"/>
        <v>3.7799999999999994</v>
      </c>
      <c r="L358" s="76">
        <f t="shared" si="115"/>
        <v>0.10799999999999998</v>
      </c>
      <c r="M358" s="76">
        <f t="shared" si="115"/>
        <v>0.43199999999999994</v>
      </c>
      <c r="N358" s="76">
        <f t="shared" si="115"/>
        <v>5.3999999999999992E-2</v>
      </c>
      <c r="O358" s="76">
        <f t="shared" si="115"/>
        <v>0.21599999999999997</v>
      </c>
      <c r="P358" s="76">
        <f t="shared" si="115"/>
        <v>0.26999999999999996</v>
      </c>
      <c r="Q358" s="76">
        <f t="shared" si="115"/>
        <v>0.53999999999999992</v>
      </c>
      <c r="R358" s="70">
        <f t="shared" si="116"/>
        <v>23.4</v>
      </c>
      <c r="S358" s="21">
        <v>26</v>
      </c>
      <c r="T358" s="61"/>
      <c r="U358" s="58">
        <f t="shared" si="113"/>
        <v>2.6000000000000014</v>
      </c>
      <c r="V358" s="69">
        <f t="shared" si="129"/>
        <v>0</v>
      </c>
      <c r="W358" s="69">
        <f t="shared" si="130"/>
        <v>0</v>
      </c>
      <c r="X358" s="69">
        <f t="shared" si="131"/>
        <v>0</v>
      </c>
      <c r="Y358" s="69">
        <f t="shared" si="132"/>
        <v>0</v>
      </c>
      <c r="Z358" s="69">
        <f t="shared" si="133"/>
        <v>0</v>
      </c>
      <c r="AA358" s="69">
        <f t="shared" si="134"/>
        <v>0</v>
      </c>
      <c r="AB358" s="69">
        <f t="shared" si="135"/>
        <v>0</v>
      </c>
      <c r="AC358" s="58">
        <f t="shared" si="124"/>
        <v>0</v>
      </c>
      <c r="AD358" s="83">
        <f t="shared" si="126"/>
        <v>2.6000000000000014</v>
      </c>
      <c r="AE358" s="39"/>
      <c r="AF358" s="80">
        <f t="shared" si="128"/>
        <v>0</v>
      </c>
      <c r="AG358" s="20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</row>
    <row r="359" spans="1:51" ht="20" customHeight="1" x14ac:dyDescent="0.35">
      <c r="A359" s="28" t="s">
        <v>636</v>
      </c>
      <c r="B359" s="16"/>
      <c r="C359" s="23"/>
      <c r="D359" s="17"/>
      <c r="E359" s="17"/>
      <c r="F359" s="24"/>
      <c r="G359" s="66"/>
      <c r="H359" s="67"/>
      <c r="I359" s="67">
        <f t="shared" si="125"/>
        <v>0</v>
      </c>
      <c r="J359" s="68">
        <v>0.2</v>
      </c>
      <c r="K359" s="76">
        <f t="shared" si="114"/>
        <v>0</v>
      </c>
      <c r="L359" s="76">
        <f t="shared" si="115"/>
        <v>0</v>
      </c>
      <c r="M359" s="76">
        <f t="shared" si="115"/>
        <v>0</v>
      </c>
      <c r="N359" s="76">
        <f t="shared" si="115"/>
        <v>0</v>
      </c>
      <c r="O359" s="76">
        <f t="shared" si="115"/>
        <v>0</v>
      </c>
      <c r="P359" s="76">
        <f t="shared" si="115"/>
        <v>0</v>
      </c>
      <c r="Q359" s="76">
        <f t="shared" si="115"/>
        <v>0</v>
      </c>
      <c r="R359" s="70">
        <f t="shared" si="116"/>
        <v>0</v>
      </c>
      <c r="S359" s="21"/>
      <c r="T359" s="61"/>
      <c r="U359" s="58">
        <f t="shared" si="113"/>
        <v>0</v>
      </c>
      <c r="V359" s="69">
        <f t="shared" si="129"/>
        <v>0</v>
      </c>
      <c r="W359" s="69">
        <f t="shared" si="130"/>
        <v>0</v>
      </c>
      <c r="X359" s="69">
        <f t="shared" si="131"/>
        <v>0</v>
      </c>
      <c r="Y359" s="69">
        <f t="shared" si="132"/>
        <v>0</v>
      </c>
      <c r="Z359" s="69">
        <f t="shared" si="133"/>
        <v>0</v>
      </c>
      <c r="AA359" s="69">
        <f t="shared" si="134"/>
        <v>0</v>
      </c>
      <c r="AB359" s="69">
        <f t="shared" si="135"/>
        <v>0</v>
      </c>
      <c r="AC359" s="58">
        <f t="shared" si="124"/>
        <v>0</v>
      </c>
      <c r="AD359" s="83">
        <f t="shared" si="126"/>
        <v>0</v>
      </c>
      <c r="AE359" s="39"/>
      <c r="AF359" s="80">
        <f t="shared" si="128"/>
        <v>0</v>
      </c>
      <c r="AG359" s="20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</row>
    <row r="363" spans="1:51" x14ac:dyDescent="0.35">
      <c r="B363" t="s">
        <v>851</v>
      </c>
      <c r="D363" t="s">
        <v>852</v>
      </c>
      <c r="E363" t="s">
        <v>827</v>
      </c>
      <c r="F363" s="1" t="s">
        <v>853</v>
      </c>
      <c r="G363" s="1">
        <v>1.4</v>
      </c>
    </row>
    <row r="364" spans="1:51" x14ac:dyDescent="0.35">
      <c r="B364" t="s">
        <v>779</v>
      </c>
      <c r="D364" s="1" t="s">
        <v>780</v>
      </c>
      <c r="E364" t="s">
        <v>50</v>
      </c>
      <c r="F364" s="1" t="s">
        <v>869</v>
      </c>
      <c r="G364" s="1">
        <v>0.5</v>
      </c>
    </row>
    <row r="365" spans="1:51" x14ac:dyDescent="0.35">
      <c r="B365" t="s">
        <v>781</v>
      </c>
      <c r="D365" s="1" t="s">
        <v>782</v>
      </c>
      <c r="E365" t="s">
        <v>50</v>
      </c>
      <c r="F365" s="1" t="s">
        <v>869</v>
      </c>
      <c r="G365" s="1">
        <v>1.8</v>
      </c>
    </row>
    <row r="366" spans="1:51" x14ac:dyDescent="0.35">
      <c r="B366" t="s">
        <v>870</v>
      </c>
      <c r="D366" s="1" t="s">
        <v>871</v>
      </c>
      <c r="E366" t="s">
        <v>827</v>
      </c>
      <c r="F366" s="1" t="s">
        <v>869</v>
      </c>
      <c r="G366" s="1">
        <v>0.26</v>
      </c>
    </row>
    <row r="367" spans="1:51" x14ac:dyDescent="0.35">
      <c r="B367" t="s">
        <v>872</v>
      </c>
      <c r="D367" s="1" t="s">
        <v>875</v>
      </c>
      <c r="E367" t="s">
        <v>873</v>
      </c>
      <c r="F367" s="1" t="s">
        <v>869</v>
      </c>
      <c r="G367" s="1">
        <v>1.7</v>
      </c>
    </row>
    <row r="368" spans="1:51" x14ac:dyDescent="0.35">
      <c r="B368" t="s">
        <v>874</v>
      </c>
      <c r="D368" s="1" t="s">
        <v>875</v>
      </c>
      <c r="E368" t="s">
        <v>873</v>
      </c>
      <c r="F368" s="1" t="s">
        <v>869</v>
      </c>
      <c r="G368" s="1">
        <v>1.7</v>
      </c>
    </row>
    <row r="369" spans="2:7" x14ac:dyDescent="0.35">
      <c r="D369" s="1"/>
      <c r="G369" s="1"/>
    </row>
    <row r="370" spans="2:7" x14ac:dyDescent="0.35">
      <c r="B370" t="s">
        <v>840</v>
      </c>
      <c r="D370" t="s">
        <v>68</v>
      </c>
      <c r="E370" t="s">
        <v>38</v>
      </c>
      <c r="G370" s="1">
        <v>24</v>
      </c>
    </row>
    <row r="371" spans="2:7" x14ac:dyDescent="0.35">
      <c r="B371" t="s">
        <v>876</v>
      </c>
      <c r="D371" s="1" t="s">
        <v>877</v>
      </c>
      <c r="E371" t="s">
        <v>827</v>
      </c>
      <c r="F371" s="1" t="s">
        <v>878</v>
      </c>
      <c r="G371" s="4">
        <v>0.91</v>
      </c>
    </row>
    <row r="372" spans="2:7" x14ac:dyDescent="0.35">
      <c r="B372" t="s">
        <v>879</v>
      </c>
      <c r="D372" s="1" t="s">
        <v>880</v>
      </c>
      <c r="E372" t="s">
        <v>827</v>
      </c>
      <c r="F372" s="1" t="s">
        <v>878</v>
      </c>
      <c r="G372" s="4">
        <v>0.08</v>
      </c>
    </row>
  </sheetData>
  <mergeCells count="11">
    <mergeCell ref="AE2:AF2"/>
    <mergeCell ref="R2:R3"/>
    <mergeCell ref="S2:S3"/>
    <mergeCell ref="U2:U3"/>
    <mergeCell ref="A2:A3"/>
    <mergeCell ref="B2:B3"/>
    <mergeCell ref="C2:C3"/>
    <mergeCell ref="D2:D3"/>
    <mergeCell ref="E2:E3"/>
    <mergeCell ref="G2:G3"/>
    <mergeCell ref="H2:J2"/>
  </mergeCells>
  <pageMargins left="0.70866141732283472" right="0.11811023622047245" top="0.55118110236220474" bottom="0" header="0.31496062992125984" footer="0.31496062992125984"/>
  <pageSetup paperSize="9" scale="92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261E-3116-4CCC-8702-832FA7364144}">
  <dimension ref="A1:E565"/>
  <sheetViews>
    <sheetView topLeftCell="A71" workbookViewId="0">
      <selection activeCell="B48" sqref="B48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583.5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202111105</v>
      </c>
      <c r="B3" s="55" t="s">
        <v>643</v>
      </c>
      <c r="C3" t="str">
        <f>VLOOKUP(B3,summary!$A$5:$B$5006,2,0)</f>
        <v>Fresh Soursop 红毛榴莲(无)</v>
      </c>
      <c r="D3" s="78">
        <v>2</v>
      </c>
      <c r="E3" s="77"/>
    </row>
    <row r="4" spans="1:5" ht="18.5" x14ac:dyDescent="0.45">
      <c r="A4" s="106">
        <v>202111110</v>
      </c>
      <c r="B4" s="55" t="s">
        <v>291</v>
      </c>
      <c r="C4" t="str">
        <f>VLOOKUP(B4,summary!$A$5:$B$5006,2,0)</f>
        <v>Atap Seeds in Syrup亚嗒子</v>
      </c>
      <c r="D4" s="78">
        <v>1</v>
      </c>
      <c r="E4" s="77"/>
    </row>
    <row r="5" spans="1:5" ht="18.5" x14ac:dyDescent="0.45">
      <c r="A5" s="106">
        <v>202111110</v>
      </c>
      <c r="B5" s="55" t="s">
        <v>647</v>
      </c>
      <c r="C5" t="str">
        <f>VLOOKUP(B5,summary!$A$5:$B$5006,2,0)</f>
        <v>Mango Puree芒果</v>
      </c>
      <c r="D5" s="78">
        <v>1</v>
      </c>
      <c r="E5" s="77"/>
    </row>
    <row r="6" spans="1:5" ht="18.5" x14ac:dyDescent="0.45">
      <c r="A6" s="106">
        <v>202111110</v>
      </c>
      <c r="B6" s="55" t="s">
        <v>294</v>
      </c>
      <c r="C6" t="str">
        <f>VLOOKUP(B6,summary!$A$5:$B$5006,2,0)</f>
        <v>Chin Chow  仙 草</v>
      </c>
      <c r="D6" s="78">
        <v>2</v>
      </c>
      <c r="E6" s="77"/>
    </row>
    <row r="7" spans="1:5" ht="18.5" x14ac:dyDescent="0.45">
      <c r="A7" s="106">
        <v>202111110</v>
      </c>
      <c r="B7" s="55" t="s">
        <v>299</v>
      </c>
      <c r="C7" t="str">
        <f>VLOOKUP(B7,summary!$A$5:$B$5006,2,0)</f>
        <v>Red Bean红豆</v>
      </c>
      <c r="D7" s="78">
        <v>3</v>
      </c>
      <c r="E7" s="77"/>
    </row>
    <row r="8" spans="1:5" ht="18.5" x14ac:dyDescent="0.45">
      <c r="A8" s="106">
        <v>202111110</v>
      </c>
      <c r="B8" s="55" t="s">
        <v>340</v>
      </c>
      <c r="C8" t="str">
        <f>VLOOKUP(B8,summary!$A$5:$B$5006,2,0)</f>
        <v>Pearl Barley 薏米</v>
      </c>
      <c r="D8" s="78">
        <v>1</v>
      </c>
      <c r="E8" s="77"/>
    </row>
    <row r="9" spans="1:5" ht="18.5" x14ac:dyDescent="0.45">
      <c r="A9" s="106">
        <v>202111110</v>
      </c>
      <c r="B9" s="55" t="s">
        <v>351</v>
      </c>
      <c r="C9" t="str">
        <f>VLOOKUP(B9,summary!$A$5:$B$5006,2,0)</f>
        <v>Dried Longan 龙眼干</v>
      </c>
      <c r="D9" s="78">
        <v>3</v>
      </c>
      <c r="E9" s="77"/>
    </row>
    <row r="10" spans="1:5" ht="18.5" x14ac:dyDescent="0.45">
      <c r="A10" s="106">
        <v>202111110</v>
      </c>
      <c r="B10" s="55" t="s">
        <v>572</v>
      </c>
      <c r="C10" t="str">
        <f>VLOOKUP(B10,summary!$A$5:$B$5006,2,0)</f>
        <v>Ginger 老姜</v>
      </c>
      <c r="D10" s="78">
        <v>1</v>
      </c>
      <c r="E10" s="77"/>
    </row>
    <row r="11" spans="1:5" ht="18.5" x14ac:dyDescent="0.45">
      <c r="A11" s="106">
        <v>202111110</v>
      </c>
      <c r="B11" s="55" t="s">
        <v>367</v>
      </c>
      <c r="C11" t="str">
        <f>VLOOKUP(B11,summary!$A$5:$B$5006,2,0)</f>
        <v>Dried Persimmon 柿子</v>
      </c>
      <c r="D11" s="78">
        <v>1</v>
      </c>
      <c r="E11" s="77"/>
    </row>
    <row r="12" spans="1:5" ht="18.5" x14ac:dyDescent="0.45">
      <c r="A12" s="106">
        <v>202111110</v>
      </c>
      <c r="B12" s="55" t="s">
        <v>331</v>
      </c>
      <c r="C12" t="str">
        <f>VLOOKUP(B12,summary!$A$5:$B$5006,2,0)</f>
        <v>Black Glutinous Rice 黑糯米</v>
      </c>
      <c r="D12" s="78">
        <v>1</v>
      </c>
      <c r="E12" s="77"/>
    </row>
    <row r="13" spans="1:5" ht="18.5" x14ac:dyDescent="0.45">
      <c r="A13" s="106">
        <v>202111110</v>
      </c>
      <c r="B13" s="55" t="s">
        <v>660</v>
      </c>
      <c r="C13" t="str">
        <f>VLOOKUP(B13,summary!$A$5:$B$5006,2,0)</f>
        <v>Chendol浆咯</v>
      </c>
      <c r="D13" s="78">
        <v>2</v>
      </c>
      <c r="E13" s="77"/>
    </row>
    <row r="14" spans="1:5" ht="18.5" x14ac:dyDescent="0.45">
      <c r="A14" s="106">
        <v>202111110</v>
      </c>
      <c r="B14" s="55" t="s">
        <v>566</v>
      </c>
      <c r="C14" t="str">
        <f>VLOOKUP(B14,summary!$A$5:$B$5006,2,0)</f>
        <v>Lime 酸甘</v>
      </c>
      <c r="D14" s="78">
        <v>1</v>
      </c>
      <c r="E14" s="77"/>
    </row>
    <row r="15" spans="1:5" ht="18.5" x14ac:dyDescent="0.45">
      <c r="A15" s="106">
        <v>202111110</v>
      </c>
      <c r="B15" s="55" t="s">
        <v>565</v>
      </c>
      <c r="C15" t="str">
        <f>VLOOKUP(B15,summary!$A$5:$B$5006,2,0)</f>
        <v>Pandan Leaf 班兰叶</v>
      </c>
      <c r="D15" s="78">
        <v>1</v>
      </c>
      <c r="E15" s="77"/>
    </row>
    <row r="16" spans="1:5" ht="18.5" x14ac:dyDescent="0.45">
      <c r="A16" s="106">
        <v>202111110</v>
      </c>
      <c r="B16" s="55" t="s">
        <v>578</v>
      </c>
      <c r="C16" t="str">
        <f>VLOOKUP(B16,summary!$A$5:$B$5006,2,0)</f>
        <v>Yu Tiao 油条</v>
      </c>
      <c r="D16" s="78">
        <v>20</v>
      </c>
      <c r="E16" s="77"/>
    </row>
    <row r="17" spans="1:5" ht="18.5" x14ac:dyDescent="0.45">
      <c r="A17" s="106">
        <v>202111111</v>
      </c>
      <c r="B17" s="55" t="s">
        <v>298</v>
      </c>
      <c r="C17" t="str">
        <f>VLOOKUP(B17,summary!$A$5:$B$5006,2,0)</f>
        <v>Red Bean红豆</v>
      </c>
      <c r="D17" s="78">
        <v>2</v>
      </c>
      <c r="E17" s="77"/>
    </row>
    <row r="18" spans="1:5" ht="18.5" x14ac:dyDescent="0.45">
      <c r="A18" s="106">
        <v>202111111</v>
      </c>
      <c r="B18" s="55" t="s">
        <v>321</v>
      </c>
      <c r="C18" t="str">
        <f>VLOOKUP(B18,summary!$A$5:$B$5006,2,0)</f>
        <v>Split Green Mung Bean豆畔</v>
      </c>
      <c r="D18" s="78">
        <v>2</v>
      </c>
      <c r="E18" s="77"/>
    </row>
    <row r="19" spans="1:5" ht="18.5" x14ac:dyDescent="0.45">
      <c r="A19" s="106">
        <v>202111111</v>
      </c>
      <c r="B19" s="55" t="s">
        <v>334</v>
      </c>
      <c r="C19" t="str">
        <f>VLOOKUP(B19,summary!$A$5:$B$5006,2,0)</f>
        <v>White Glutinous Rice白糯米</v>
      </c>
      <c r="D19" s="78">
        <v>1</v>
      </c>
      <c r="E19" s="77"/>
    </row>
    <row r="20" spans="1:5" ht="18.5" x14ac:dyDescent="0.45">
      <c r="A20" s="106">
        <v>202111111</v>
      </c>
      <c r="B20" s="55" t="s">
        <v>330</v>
      </c>
      <c r="C20" t="str">
        <f>VLOOKUP(B20,summary!$A$5:$B$5006,2,0)</f>
        <v>Black Glutinous Rice 黑糯米</v>
      </c>
      <c r="D20" s="78">
        <v>3</v>
      </c>
      <c r="E20" s="77"/>
    </row>
    <row r="21" spans="1:5" ht="18.5" x14ac:dyDescent="0.45">
      <c r="A21" s="106">
        <v>202111112</v>
      </c>
      <c r="B21" s="55" t="s">
        <v>340</v>
      </c>
      <c r="C21" t="str">
        <f>VLOOKUP(B21,summary!$A$5:$B$5006,2,0)</f>
        <v>Pearl Barley 薏米</v>
      </c>
      <c r="D21" s="91">
        <v>1</v>
      </c>
      <c r="E21" s="77"/>
    </row>
    <row r="22" spans="1:5" ht="18.5" x14ac:dyDescent="0.45">
      <c r="A22" s="106">
        <v>202111112</v>
      </c>
      <c r="B22" s="55" t="s">
        <v>658</v>
      </c>
      <c r="C22" t="str">
        <f>VLOOKUP(B22,summary!$A$5:$B$5006,2,0)</f>
        <v>Bobo Cha Cubes.摩摩喳喳</v>
      </c>
      <c r="D22" s="91">
        <v>1</v>
      </c>
      <c r="E22" s="77"/>
    </row>
    <row r="23" spans="1:5" ht="18.5" x14ac:dyDescent="0.45">
      <c r="A23" s="106">
        <v>202111112</v>
      </c>
      <c r="B23" s="55" t="s">
        <v>351</v>
      </c>
      <c r="C23" t="str">
        <f>VLOOKUP(B23,summary!$A$5:$B$5006,2,0)</f>
        <v>Dried Longan 龙眼干</v>
      </c>
      <c r="D23" s="91">
        <v>1</v>
      </c>
      <c r="E23" s="77"/>
    </row>
    <row r="24" spans="1:5" ht="18.5" x14ac:dyDescent="0.45">
      <c r="A24" s="106">
        <v>202111112</v>
      </c>
      <c r="B24" s="55" t="s">
        <v>291</v>
      </c>
      <c r="C24" t="str">
        <f>VLOOKUP(B24,summary!$A$5:$B$5006,2,0)</f>
        <v>Atap Seeds in Syrup亚嗒子</v>
      </c>
      <c r="D24" s="91">
        <v>1</v>
      </c>
      <c r="E24" s="77"/>
    </row>
    <row r="25" spans="1:5" ht="18.5" x14ac:dyDescent="0.45">
      <c r="A25" s="106">
        <v>202111112</v>
      </c>
      <c r="B25" s="55" t="s">
        <v>331</v>
      </c>
      <c r="C25" t="str">
        <f>VLOOKUP(B25,summary!$A$5:$B$5006,2,0)</f>
        <v>Black Glutinous Rice 黑糯米</v>
      </c>
      <c r="D25" s="91">
        <v>1</v>
      </c>
      <c r="E25" s="77"/>
    </row>
    <row r="26" spans="1:5" ht="18.5" x14ac:dyDescent="0.45">
      <c r="A26" s="106">
        <v>202111112</v>
      </c>
      <c r="B26" s="55" t="s">
        <v>347</v>
      </c>
      <c r="C26" t="str">
        <f>VLOOKUP(B26,summary!$A$5:$B$5006,2,0)</f>
        <v>Small Sago 小丸</v>
      </c>
      <c r="D26" s="91">
        <v>1</v>
      </c>
      <c r="E26" s="77"/>
    </row>
    <row r="27" spans="1:5" ht="18.5" x14ac:dyDescent="0.45">
      <c r="A27" s="106">
        <v>202111112</v>
      </c>
      <c r="B27" s="55" t="s">
        <v>314</v>
      </c>
      <c r="C27" t="str">
        <f>VLOOKUP(B27,summary!$A$5:$B$5006,2,0)</f>
        <v>Green Bean 绿豆</v>
      </c>
      <c r="D27" s="91">
        <v>1</v>
      </c>
      <c r="E27" s="77"/>
    </row>
    <row r="28" spans="1:5" ht="18.5" x14ac:dyDescent="0.45">
      <c r="A28" s="106">
        <v>202111112</v>
      </c>
      <c r="B28" s="55" t="s">
        <v>533</v>
      </c>
      <c r="C28" t="str">
        <f>VLOOKUP(B28,summary!$A$5:$B$5006,2,0)</f>
        <v>Brown Sugar 黑糖</v>
      </c>
      <c r="D28" s="91">
        <v>1</v>
      </c>
      <c r="E28" s="77"/>
    </row>
    <row r="29" spans="1:5" ht="18.5" x14ac:dyDescent="0.45">
      <c r="A29" s="106">
        <v>202111112</v>
      </c>
      <c r="B29" s="55" t="s">
        <v>297</v>
      </c>
      <c r="C29" t="str">
        <f>VLOOKUP(B29,summary!$A$5:$B$5006,2,0)</f>
        <v>GingKo Nut (Peel off)白果仁</v>
      </c>
      <c r="D29" s="91">
        <v>1</v>
      </c>
      <c r="E29" s="77"/>
    </row>
    <row r="30" spans="1:5" ht="18.5" x14ac:dyDescent="0.45">
      <c r="A30" s="106">
        <v>202111112</v>
      </c>
      <c r="B30" s="55" t="s">
        <v>545</v>
      </c>
      <c r="C30" t="str">
        <f>VLOOKUP(B30,summary!$A$5:$B$5006,2,0)</f>
        <v>Coconut Sugar椰糖</v>
      </c>
      <c r="D30" s="91">
        <v>1</v>
      </c>
      <c r="E30" s="77"/>
    </row>
    <row r="31" spans="1:5" ht="18.5" x14ac:dyDescent="0.45">
      <c r="A31" s="106">
        <v>202111112</v>
      </c>
      <c r="B31" s="55" t="s">
        <v>565</v>
      </c>
      <c r="C31" t="str">
        <f>VLOOKUP(B31,summary!$A$5:$B$5006,2,0)</f>
        <v>Pandan Leaf 班兰叶</v>
      </c>
      <c r="D31" s="91">
        <v>1</v>
      </c>
      <c r="E31" s="77"/>
    </row>
    <row r="32" spans="1:5" ht="18.5" x14ac:dyDescent="0.45">
      <c r="A32" s="106">
        <v>202111112</v>
      </c>
      <c r="B32" s="55" t="s">
        <v>562</v>
      </c>
      <c r="C32" t="str">
        <f>VLOOKUP(B32,summary!$A$5:$B$5006,2,0)</f>
        <v>Yam 芋头</v>
      </c>
      <c r="D32" s="91">
        <v>6</v>
      </c>
      <c r="E32" s="77"/>
    </row>
    <row r="33" spans="1:5" ht="18.5" x14ac:dyDescent="0.45">
      <c r="A33" s="106">
        <v>202111112</v>
      </c>
      <c r="B33" s="55" t="s">
        <v>559</v>
      </c>
      <c r="C33" t="str">
        <f>VLOOKUP(B33,summary!$A$5:$B$5006,2,0)</f>
        <v>Sweet Potato 番薯</v>
      </c>
      <c r="D33" s="91">
        <v>30</v>
      </c>
      <c r="E33" s="77"/>
    </row>
    <row r="34" spans="1:5" ht="18.5" x14ac:dyDescent="0.45">
      <c r="A34" s="106">
        <v>202111112</v>
      </c>
      <c r="B34" s="55" t="s">
        <v>578</v>
      </c>
      <c r="C34" t="str">
        <f>VLOOKUP(B34,summary!$A$5:$B$5006,2,0)</f>
        <v>Yu Tiao 油条</v>
      </c>
      <c r="D34" s="91">
        <v>20</v>
      </c>
      <c r="E34" s="77"/>
    </row>
    <row r="35" spans="1:5" ht="18.5" x14ac:dyDescent="0.45">
      <c r="A35" s="106">
        <v>202111113</v>
      </c>
      <c r="B35" s="55" t="s">
        <v>658</v>
      </c>
      <c r="C35" t="str">
        <f>VLOOKUP(B35,summary!$A$5:$B$5006,2,0)</f>
        <v>Bobo Cha Cubes.摩摩喳喳</v>
      </c>
      <c r="D35" s="91">
        <v>2</v>
      </c>
      <c r="E35" s="77"/>
    </row>
    <row r="36" spans="1:5" ht="18.5" x14ac:dyDescent="0.45">
      <c r="A36" s="106">
        <v>202111113</v>
      </c>
      <c r="B36" s="55" t="s">
        <v>667</v>
      </c>
      <c r="C36" t="str">
        <f>VLOOKUP(B36,summary!$A$5:$B$5006,2,0)</f>
        <v>Pong Thai Hai (Wet) 碰大海</v>
      </c>
      <c r="D36" s="91">
        <v>2</v>
      </c>
      <c r="E36" s="77"/>
    </row>
    <row r="37" spans="1:5" ht="18.5" x14ac:dyDescent="0.45">
      <c r="A37" s="106">
        <v>202111113</v>
      </c>
      <c r="B37" s="55" t="s">
        <v>299</v>
      </c>
      <c r="C37" t="str">
        <f>VLOOKUP(B37,summary!$A$5:$B$5006,2,0)</f>
        <v>Red Bean红豆</v>
      </c>
      <c r="D37" s="91">
        <v>3</v>
      </c>
      <c r="E37" s="77"/>
    </row>
    <row r="38" spans="1:5" ht="18.5" x14ac:dyDescent="0.45">
      <c r="A38" s="106">
        <v>202111113</v>
      </c>
      <c r="B38" s="55" t="s">
        <v>338</v>
      </c>
      <c r="C38" t="str">
        <f>VLOOKUP(B38,summary!$A$5:$B$5006,2,0)</f>
        <v>White Wheat 大麦</v>
      </c>
      <c r="D38" s="91">
        <v>1</v>
      </c>
      <c r="E38" s="77"/>
    </row>
    <row r="39" spans="1:5" ht="18.5" x14ac:dyDescent="0.45">
      <c r="A39" s="106">
        <v>202111113</v>
      </c>
      <c r="B39" s="55" t="s">
        <v>340</v>
      </c>
      <c r="C39" t="str">
        <f>VLOOKUP(B39,summary!$A$5:$B$5006,2,0)</f>
        <v>Pearl Barley 薏米</v>
      </c>
      <c r="D39" s="91">
        <v>1</v>
      </c>
      <c r="E39" s="77"/>
    </row>
    <row r="40" spans="1:5" ht="18.5" x14ac:dyDescent="0.45">
      <c r="A40" s="106">
        <v>202111113</v>
      </c>
      <c r="B40" s="55" t="s">
        <v>558</v>
      </c>
      <c r="C40" t="str">
        <f>VLOOKUP(B40,summary!$A$5:$B$5006,2,0)</f>
        <v>Tapioca木薯</v>
      </c>
      <c r="D40" s="91">
        <v>20</v>
      </c>
      <c r="E40" s="77"/>
    </row>
    <row r="41" spans="1:5" ht="18.5" x14ac:dyDescent="0.45">
      <c r="A41" s="106">
        <v>202111113</v>
      </c>
      <c r="B41" s="55" t="s">
        <v>559</v>
      </c>
      <c r="C41" t="str">
        <f>VLOOKUP(B41,summary!$A$5:$B$5006,2,0)</f>
        <v>Sweet Potato 番薯</v>
      </c>
      <c r="D41" s="91">
        <v>20</v>
      </c>
      <c r="E41" s="77"/>
    </row>
    <row r="42" spans="1:5" ht="18.5" x14ac:dyDescent="0.45">
      <c r="A42" s="106">
        <v>202111113</v>
      </c>
      <c r="B42" s="55" t="s">
        <v>562</v>
      </c>
      <c r="C42" t="str">
        <f>VLOOKUP(B42,summary!$A$5:$B$5006,2,0)</f>
        <v>Yam 芋头</v>
      </c>
      <c r="D42" s="91">
        <v>5</v>
      </c>
      <c r="E42" s="77"/>
    </row>
    <row r="43" spans="1:5" ht="18.5" x14ac:dyDescent="0.45">
      <c r="A43" s="106">
        <v>202111113</v>
      </c>
      <c r="B43" s="55" t="s">
        <v>565</v>
      </c>
      <c r="C43" t="str">
        <f>VLOOKUP(B43,summary!$A$5:$B$5006,2,0)</f>
        <v>Pandan Leaf 班兰叶</v>
      </c>
      <c r="D43" s="91">
        <v>1</v>
      </c>
      <c r="E43" s="77"/>
    </row>
    <row r="44" spans="1:5" ht="18.5" x14ac:dyDescent="0.45">
      <c r="A44" s="106">
        <v>202111114</v>
      </c>
      <c r="B44" s="55" t="s">
        <v>291</v>
      </c>
      <c r="C44" t="str">
        <f>VLOOKUP(B44,summary!$A$5:$B$5006,2,0)</f>
        <v>Atap Seeds in Syrup亚嗒子</v>
      </c>
      <c r="D44" s="91">
        <v>2</v>
      </c>
      <c r="E44" s="77"/>
    </row>
    <row r="45" spans="1:5" ht="18.5" x14ac:dyDescent="0.45">
      <c r="A45" s="106">
        <v>202111114</v>
      </c>
      <c r="B45" s="55" t="s">
        <v>658</v>
      </c>
      <c r="C45" t="str">
        <f>VLOOKUP(B45,summary!$A$5:$B$5006,2,0)</f>
        <v>Bobo Cha Cubes.摩摩喳喳</v>
      </c>
      <c r="D45" s="91">
        <v>1</v>
      </c>
      <c r="E45" s="77"/>
    </row>
    <row r="46" spans="1:5" ht="18.5" x14ac:dyDescent="0.45">
      <c r="A46" s="106">
        <v>202111114</v>
      </c>
      <c r="B46" s="55" t="s">
        <v>294</v>
      </c>
      <c r="C46" t="str">
        <f>VLOOKUP(B46,summary!$A$5:$B$5006,2,0)</f>
        <v>Chin Chow  仙 草</v>
      </c>
      <c r="D46" s="91">
        <v>1</v>
      </c>
      <c r="E46" s="77"/>
    </row>
    <row r="47" spans="1:5" ht="18.5" x14ac:dyDescent="0.45">
      <c r="A47" s="106">
        <v>202111114</v>
      </c>
      <c r="B47" s="55" t="s">
        <v>314</v>
      </c>
      <c r="C47" t="str">
        <f>VLOOKUP(B47,summary!$A$5:$B$5006,2,0)</f>
        <v>Green Bean 绿豆</v>
      </c>
      <c r="D47" s="91">
        <v>1</v>
      </c>
      <c r="E47" s="77"/>
    </row>
    <row r="48" spans="1:5" ht="18.5" x14ac:dyDescent="0.45">
      <c r="A48" s="106">
        <v>202111114</v>
      </c>
      <c r="B48" s="55" t="s">
        <v>221</v>
      </c>
      <c r="C48" t="str">
        <f>VLOOKUP(B48,summary!$A$5:$B$5006,2,0)</f>
        <v>Jelly Powder 文头雪粉</v>
      </c>
      <c r="D48" s="79">
        <v>0</v>
      </c>
      <c r="E48" s="77"/>
    </row>
    <row r="49" spans="1:5" ht="18.5" x14ac:dyDescent="0.45">
      <c r="A49" s="106">
        <v>202111114</v>
      </c>
      <c r="B49" s="55" t="s">
        <v>331</v>
      </c>
      <c r="C49" t="str">
        <f>VLOOKUP(B49,summary!$A$5:$B$5006,2,0)</f>
        <v>Black Glutinous Rice 黑糯米</v>
      </c>
      <c r="D49" s="91">
        <v>1</v>
      </c>
      <c r="E49" s="77"/>
    </row>
    <row r="50" spans="1:5" ht="18.5" x14ac:dyDescent="0.45">
      <c r="A50" s="106">
        <v>202111114</v>
      </c>
      <c r="B50" s="55" t="s">
        <v>299</v>
      </c>
      <c r="C50" t="str">
        <f>VLOOKUP(B50,summary!$A$5:$B$5006,2,0)</f>
        <v>Red Bean红豆</v>
      </c>
      <c r="D50" s="91">
        <v>1</v>
      </c>
      <c r="E50" s="77"/>
    </row>
    <row r="51" spans="1:5" ht="18.5" x14ac:dyDescent="0.45">
      <c r="A51" s="106">
        <v>202111114</v>
      </c>
      <c r="B51" s="55" t="s">
        <v>322</v>
      </c>
      <c r="C51" t="str">
        <f>VLOOKUP(B51,summary!$A$5:$B$5006,2,0)</f>
        <v>Split Green Mung Bean豆畔</v>
      </c>
      <c r="D51" s="91">
        <v>1</v>
      </c>
      <c r="E51" s="77"/>
    </row>
    <row r="52" spans="1:5" ht="18.5" x14ac:dyDescent="0.45">
      <c r="A52" s="106">
        <v>202111114</v>
      </c>
      <c r="B52" s="55" t="s">
        <v>340</v>
      </c>
      <c r="C52" t="str">
        <f>VLOOKUP(B52,summary!$A$5:$B$5006,2,0)</f>
        <v>Pearl Barley 薏米</v>
      </c>
      <c r="D52" s="91">
        <v>1</v>
      </c>
      <c r="E52" s="77"/>
    </row>
    <row r="53" spans="1:5" ht="18.5" x14ac:dyDescent="0.45">
      <c r="A53" s="106">
        <v>202111114</v>
      </c>
      <c r="B53" s="55" t="s">
        <v>351</v>
      </c>
      <c r="C53" t="str">
        <f>VLOOKUP(B53,summary!$A$5:$B$5006,2,0)</f>
        <v>Dried Longan 龙眼干</v>
      </c>
      <c r="D53" s="91">
        <v>2</v>
      </c>
      <c r="E53" s="77"/>
    </row>
    <row r="54" spans="1:5" ht="18.5" x14ac:dyDescent="0.45">
      <c r="A54" s="106">
        <v>202111114</v>
      </c>
      <c r="B54" s="55" t="s">
        <v>297</v>
      </c>
      <c r="C54" t="str">
        <f>VLOOKUP(B54,summary!$A$5:$B$5006,2,0)</f>
        <v>GingKo Nut (Peel off)白果仁</v>
      </c>
      <c r="D54" s="91">
        <v>2</v>
      </c>
      <c r="E54" s="77"/>
    </row>
    <row r="55" spans="1:5" ht="18.5" x14ac:dyDescent="0.45">
      <c r="A55" s="106">
        <v>202111114</v>
      </c>
      <c r="B55" s="55" t="s">
        <v>660</v>
      </c>
      <c r="C55" t="str">
        <f>VLOOKUP(B55,summary!$A$5:$B$5006,2,0)</f>
        <v>Chendol浆咯</v>
      </c>
      <c r="D55" s="91">
        <v>3</v>
      </c>
      <c r="E55" s="77"/>
    </row>
    <row r="56" spans="1:5" ht="18.5" x14ac:dyDescent="0.45">
      <c r="A56" s="106">
        <v>202111114</v>
      </c>
      <c r="B56" s="55" t="s">
        <v>446</v>
      </c>
      <c r="C56" t="str">
        <f>VLOOKUP(B56,summary!$A$5:$B$5006,2,0)</f>
        <v>Lychee in Syrup荔枝</v>
      </c>
      <c r="D56" s="91">
        <v>2</v>
      </c>
      <c r="E56" s="77"/>
    </row>
    <row r="57" spans="1:5" ht="18.5" x14ac:dyDescent="0.45">
      <c r="A57" s="106">
        <v>202111114</v>
      </c>
      <c r="B57" s="55" t="s">
        <v>454</v>
      </c>
      <c r="C57" t="str">
        <f>VLOOKUP(B57,summary!$A$5:$B$5006,2,0)</f>
        <v>Fruit Cocktail杂果</v>
      </c>
      <c r="D57" s="91">
        <v>1</v>
      </c>
      <c r="E57" s="77"/>
    </row>
    <row r="58" spans="1:5" ht="18.5" x14ac:dyDescent="0.45">
      <c r="A58" s="106">
        <v>202111114</v>
      </c>
      <c r="B58" s="55" t="s">
        <v>441</v>
      </c>
      <c r="C58" t="str">
        <f>VLOOKUP(B58,summary!$A$5:$B$5006,2,0)</f>
        <v>Longan in Syrup龙眼</v>
      </c>
      <c r="D58" s="55">
        <v>1</v>
      </c>
      <c r="E58" s="77"/>
    </row>
    <row r="59" spans="1:5" ht="18.5" x14ac:dyDescent="0.45">
      <c r="A59" s="106">
        <v>202111114</v>
      </c>
      <c r="B59" s="55" t="s">
        <v>572</v>
      </c>
      <c r="C59" t="str">
        <f>VLOOKUP(B59,summary!$A$5:$B$5006,2,0)</f>
        <v>Ginger 老姜</v>
      </c>
      <c r="D59" s="55">
        <v>1</v>
      </c>
      <c r="E59" s="77"/>
    </row>
    <row r="60" spans="1:5" ht="18.5" x14ac:dyDescent="0.45">
      <c r="A60" s="106">
        <v>202111114</v>
      </c>
      <c r="B60" s="55" t="s">
        <v>545</v>
      </c>
      <c r="C60" t="str">
        <f>VLOOKUP(B60,summary!$A$5:$B$5006,2,0)</f>
        <v>Coconut Sugar椰糖</v>
      </c>
      <c r="D60" s="55">
        <v>1</v>
      </c>
      <c r="E60" s="77"/>
    </row>
    <row r="61" spans="1:5" ht="18.5" x14ac:dyDescent="0.45">
      <c r="A61" s="106">
        <v>202111114</v>
      </c>
      <c r="B61" s="55" t="s">
        <v>565</v>
      </c>
      <c r="C61" t="str">
        <f>VLOOKUP(B61,summary!$A$5:$B$5006,2,0)</f>
        <v>Pandan Leaf 班兰叶</v>
      </c>
      <c r="D61" s="55">
        <v>2</v>
      </c>
      <c r="E61" s="77"/>
    </row>
    <row r="62" spans="1:5" ht="18.5" x14ac:dyDescent="0.45">
      <c r="A62" s="106">
        <v>202111114</v>
      </c>
      <c r="B62" s="55" t="s">
        <v>566</v>
      </c>
      <c r="C62" t="str">
        <f>VLOOKUP(B62,summary!$A$5:$B$5006,2,0)</f>
        <v>Lime 酸甘</v>
      </c>
      <c r="D62" s="55">
        <v>1</v>
      </c>
      <c r="E62" s="77"/>
    </row>
    <row r="63" spans="1:5" ht="18.5" x14ac:dyDescent="0.45">
      <c r="A63" s="106">
        <v>202111114</v>
      </c>
      <c r="B63" s="55" t="s">
        <v>559</v>
      </c>
      <c r="C63" t="str">
        <f>VLOOKUP(B63,summary!$A$5:$B$5006,2,0)</f>
        <v>Sweet Potato 番薯</v>
      </c>
      <c r="D63" s="55">
        <v>20</v>
      </c>
      <c r="E63" s="77"/>
    </row>
    <row r="64" spans="1:5" ht="18.5" x14ac:dyDescent="0.45">
      <c r="A64" s="106">
        <v>202111114</v>
      </c>
      <c r="B64" s="55" t="s">
        <v>562</v>
      </c>
      <c r="C64" t="str">
        <f>VLOOKUP(B64,summary!$A$5:$B$5006,2,0)</f>
        <v>Yam 芋头</v>
      </c>
      <c r="D64" s="55">
        <v>4</v>
      </c>
      <c r="E64" s="77"/>
    </row>
    <row r="65" spans="1:5" ht="18.5" x14ac:dyDescent="0.45">
      <c r="A65" s="106">
        <v>202111114</v>
      </c>
      <c r="B65" s="55" t="s">
        <v>578</v>
      </c>
      <c r="C65" t="str">
        <f>VLOOKUP(B65,summary!$A$5:$B$5006,2,0)</f>
        <v>Yu Tiao 油条</v>
      </c>
      <c r="D65" s="55">
        <v>20</v>
      </c>
      <c r="E65" s="77"/>
    </row>
    <row r="66" spans="1:5" ht="18.5" x14ac:dyDescent="0.45">
      <c r="A66" s="106">
        <v>202111115</v>
      </c>
      <c r="B66" s="55" t="s">
        <v>667</v>
      </c>
      <c r="C66" t="str">
        <f>VLOOKUP(B66,summary!$A$5:$B$5006,2,0)</f>
        <v>Pong Thai Hai (Wet) 碰大海</v>
      </c>
      <c r="D66" s="55">
        <v>5</v>
      </c>
      <c r="E66" s="77"/>
    </row>
    <row r="67" spans="1:5" ht="18.5" x14ac:dyDescent="0.45">
      <c r="A67" s="106">
        <v>202111115</v>
      </c>
      <c r="B67" s="55" t="s">
        <v>558</v>
      </c>
      <c r="C67" t="str">
        <f>VLOOKUP(B67,summary!$A$5:$B$5006,2,0)</f>
        <v>Tapioca木薯</v>
      </c>
      <c r="D67" s="55">
        <v>10</v>
      </c>
      <c r="E67" s="77"/>
    </row>
    <row r="68" spans="1:5" ht="18.5" x14ac:dyDescent="0.45">
      <c r="A68" s="106">
        <v>202111115</v>
      </c>
      <c r="B68" s="55" t="s">
        <v>495</v>
      </c>
      <c r="C68" t="str">
        <f>VLOOKUP(B68,summary!$A$5:$B$5006,2,0)</f>
        <v>Coconut Milk 椰浆</v>
      </c>
      <c r="D68" s="91">
        <v>2</v>
      </c>
      <c r="E68" s="77"/>
    </row>
    <row r="69" spans="1:5" ht="18.5" x14ac:dyDescent="0.45">
      <c r="A69" s="106">
        <v>202111115</v>
      </c>
      <c r="B69" s="55" t="s">
        <v>441</v>
      </c>
      <c r="C69" t="str">
        <f>VLOOKUP(B69,summary!$A$5:$B$5006,2,0)</f>
        <v>Longan in Syrup龙眼</v>
      </c>
      <c r="D69" s="91">
        <v>1</v>
      </c>
      <c r="E69" s="77"/>
    </row>
    <row r="70" spans="1:5" ht="18.5" x14ac:dyDescent="0.45">
      <c r="A70" s="106">
        <v>202111116</v>
      </c>
      <c r="B70" s="55" t="s">
        <v>647</v>
      </c>
      <c r="C70" t="str">
        <f>VLOOKUP(B70,summary!$A$5:$B$5006,2,0)</f>
        <v>Mango Puree芒果</v>
      </c>
      <c r="D70" s="91">
        <v>2</v>
      </c>
      <c r="E70" s="77"/>
    </row>
    <row r="71" spans="1:5" ht="18.5" x14ac:dyDescent="0.45">
      <c r="A71" s="106">
        <v>202111116</v>
      </c>
      <c r="B71" s="55" t="s">
        <v>331</v>
      </c>
      <c r="C71" t="str">
        <f>VLOOKUP(B71,summary!$A$5:$B$5006,2,0)</f>
        <v>Black Glutinous Rice 黑糯米</v>
      </c>
      <c r="D71" s="91">
        <v>1</v>
      </c>
      <c r="E71" s="77"/>
    </row>
    <row r="72" spans="1:5" ht="18.5" x14ac:dyDescent="0.45">
      <c r="A72" s="106">
        <v>202111116</v>
      </c>
      <c r="B72" s="55" t="s">
        <v>351</v>
      </c>
      <c r="C72" t="str">
        <f>VLOOKUP(B72,summary!$A$5:$B$5006,2,0)</f>
        <v>Dried Longan 龙眼干</v>
      </c>
      <c r="D72" s="91">
        <v>5</v>
      </c>
      <c r="E72" s="77"/>
    </row>
    <row r="73" spans="1:5" ht="18.5" x14ac:dyDescent="0.45">
      <c r="A73" s="106">
        <v>202111116</v>
      </c>
      <c r="B73" s="55" t="s">
        <v>289</v>
      </c>
      <c r="C73" t="str">
        <f>VLOOKUP(B73,summary!$A$5:$B$5006,2,0)</f>
        <v>Atap Seeds in Syrup亚嗒子</v>
      </c>
      <c r="D73" s="91">
        <v>2</v>
      </c>
      <c r="E73" s="77"/>
    </row>
    <row r="74" spans="1:5" ht="18.5" x14ac:dyDescent="0.45">
      <c r="A74" s="106">
        <v>202111116</v>
      </c>
      <c r="B74" s="55" t="s">
        <v>298</v>
      </c>
      <c r="C74" t="str">
        <f>VLOOKUP(B74,summary!$A$5:$B$5006,2,0)</f>
        <v>Red Bean红豆</v>
      </c>
      <c r="D74" s="91">
        <v>1</v>
      </c>
      <c r="E74" s="77"/>
    </row>
    <row r="75" spans="1:5" ht="18.5" x14ac:dyDescent="0.45">
      <c r="A75" s="106">
        <v>202111116</v>
      </c>
      <c r="B75" s="55" t="s">
        <v>322</v>
      </c>
      <c r="C75" t="str">
        <f>VLOOKUP(B75,summary!$A$5:$B$5006,2,0)</f>
        <v>Split Green Mung Bean豆畔</v>
      </c>
      <c r="D75" s="91">
        <v>1</v>
      </c>
      <c r="E75" s="77"/>
    </row>
    <row r="76" spans="1:5" ht="18.5" x14ac:dyDescent="0.45">
      <c r="A76" s="106">
        <v>202111116</v>
      </c>
      <c r="B76" s="55" t="s">
        <v>340</v>
      </c>
      <c r="C76" t="str">
        <f>VLOOKUP(B76,summary!$A$5:$B$5006,2,0)</f>
        <v>Pearl Barley 薏米</v>
      </c>
      <c r="D76" s="91">
        <v>1</v>
      </c>
      <c r="E76" s="77"/>
    </row>
    <row r="77" spans="1:5" ht="18.5" x14ac:dyDescent="0.45">
      <c r="A77" s="106">
        <v>202111116</v>
      </c>
      <c r="B77" s="55" t="s">
        <v>335</v>
      </c>
      <c r="C77" t="str">
        <f>VLOOKUP(B77,summary!$A$5:$B$5006,2,0)</f>
        <v>White Glutinous Rice白糯米</v>
      </c>
      <c r="D77" s="91">
        <v>1</v>
      </c>
      <c r="E77" s="77"/>
    </row>
    <row r="78" spans="1:5" ht="18.5" x14ac:dyDescent="0.45">
      <c r="A78" s="106">
        <v>202111116</v>
      </c>
      <c r="B78" s="55" t="s">
        <v>347</v>
      </c>
      <c r="C78" t="str">
        <f>VLOOKUP(B78,summary!$A$5:$B$5006,2,0)</f>
        <v>Small Sago 小丸</v>
      </c>
      <c r="D78" s="91">
        <v>1</v>
      </c>
      <c r="E78" s="77"/>
    </row>
    <row r="79" spans="1:5" ht="18.5" x14ac:dyDescent="0.45">
      <c r="A79" s="106">
        <v>202111116</v>
      </c>
      <c r="B79" s="55" t="s">
        <v>355</v>
      </c>
      <c r="C79" t="str">
        <f>VLOOKUP(B79,summary!$A$5:$B$5006,2,0)</f>
        <v>Fungus 黄木耳</v>
      </c>
      <c r="D79" s="91">
        <v>1</v>
      </c>
      <c r="E79" s="77"/>
    </row>
    <row r="80" spans="1:5" ht="18.5" x14ac:dyDescent="0.45">
      <c r="A80" s="106">
        <v>202111116</v>
      </c>
      <c r="B80" s="55" t="s">
        <v>254</v>
      </c>
      <c r="C80" t="str">
        <f>VLOOKUP(B80,summary!$A$5:$B$5006,2,0)</f>
        <v>Sweet Potato Powder番薯粉</v>
      </c>
      <c r="D80" s="91">
        <v>1</v>
      </c>
      <c r="E80" s="77"/>
    </row>
    <row r="81" spans="1:5" ht="18.5" x14ac:dyDescent="0.45">
      <c r="A81" s="106">
        <v>202111116</v>
      </c>
      <c r="B81" s="55" t="s">
        <v>533</v>
      </c>
      <c r="C81" t="str">
        <f>VLOOKUP(B81,summary!$A$5:$B$5006,2,0)</f>
        <v>Brown Sugar 黑糖</v>
      </c>
      <c r="D81" s="91">
        <v>1</v>
      </c>
      <c r="E81" s="77"/>
    </row>
    <row r="82" spans="1:5" ht="18.5" x14ac:dyDescent="0.45">
      <c r="A82" s="106">
        <v>202111116</v>
      </c>
      <c r="B82" s="55" t="s">
        <v>535</v>
      </c>
      <c r="C82" t="str">
        <f>VLOOKUP(B82,summary!$A$5:$B$5006,2,0)</f>
        <v>Red Sugar 赤糖</v>
      </c>
      <c r="D82" s="91">
        <v>1</v>
      </c>
      <c r="E82" s="77"/>
    </row>
    <row r="83" spans="1:5" ht="18.5" x14ac:dyDescent="0.45">
      <c r="A83" s="106">
        <v>202111116</v>
      </c>
      <c r="B83" s="55" t="s">
        <v>547</v>
      </c>
      <c r="C83" t="str">
        <f>VLOOKUP(B83,summary!$A$5:$B$5006,2,0)</f>
        <v>Coconut Sugar椰糖</v>
      </c>
      <c r="D83" s="91">
        <v>1</v>
      </c>
      <c r="E83" s="77"/>
    </row>
    <row r="84" spans="1:5" ht="18.5" x14ac:dyDescent="0.45">
      <c r="A84" s="106">
        <v>202111116</v>
      </c>
      <c r="B84" s="55" t="s">
        <v>660</v>
      </c>
      <c r="C84" t="str">
        <f>VLOOKUP(B84,summary!$A$5:$B$5006,2,0)</f>
        <v>Chendol浆咯</v>
      </c>
      <c r="D84" s="91">
        <v>1</v>
      </c>
      <c r="E84" s="77"/>
    </row>
    <row r="85" spans="1:5" ht="18.5" x14ac:dyDescent="0.45">
      <c r="A85" s="106">
        <v>202111116</v>
      </c>
      <c r="B85" s="55" t="s">
        <v>200</v>
      </c>
      <c r="C85" t="str">
        <f>VLOOKUP(B85,summary!$A$5:$B$5006,2,0)</f>
        <v>Tadpole蝌蚪</v>
      </c>
      <c r="D85" s="91">
        <v>1</v>
      </c>
      <c r="E85" s="77"/>
    </row>
    <row r="86" spans="1:5" ht="18.5" x14ac:dyDescent="0.45">
      <c r="A86" s="106">
        <v>202111116</v>
      </c>
      <c r="B86" s="55" t="s">
        <v>559</v>
      </c>
      <c r="C86" t="str">
        <f>VLOOKUP(B86,summary!$A$5:$B$5006,2,0)</f>
        <v>Sweet Potato 番薯</v>
      </c>
      <c r="D86" s="91">
        <v>30</v>
      </c>
      <c r="E86" s="77"/>
    </row>
    <row r="87" spans="1:5" ht="18.5" x14ac:dyDescent="0.45">
      <c r="A87" s="106">
        <v>202111116</v>
      </c>
      <c r="B87" s="55" t="s">
        <v>562</v>
      </c>
      <c r="C87" t="str">
        <f>VLOOKUP(B87,summary!$A$5:$B$5006,2,0)</f>
        <v>Yam 芋头</v>
      </c>
      <c r="D87" s="91">
        <v>5</v>
      </c>
      <c r="E87" s="77"/>
    </row>
    <row r="88" spans="1:5" ht="18.5" x14ac:dyDescent="0.45">
      <c r="A88" s="106">
        <v>202111116</v>
      </c>
      <c r="B88" s="55" t="s">
        <v>566</v>
      </c>
      <c r="C88" t="str">
        <f>VLOOKUP(B88,summary!$A$5:$B$5006,2,0)</f>
        <v>Lime 酸甘</v>
      </c>
      <c r="D88" s="91">
        <v>1</v>
      </c>
      <c r="E88" s="77"/>
    </row>
    <row r="89" spans="1:5" ht="18.5" x14ac:dyDescent="0.45">
      <c r="A89" s="106">
        <v>202111116</v>
      </c>
      <c r="B89" s="55" t="s">
        <v>565</v>
      </c>
      <c r="C89" t="str">
        <f>VLOOKUP(B89,summary!$A$5:$B$5006,2,0)</f>
        <v>Pandan Leaf 班兰叶</v>
      </c>
      <c r="D89" s="91">
        <v>3</v>
      </c>
      <c r="E89" s="77"/>
    </row>
    <row r="90" spans="1:5" ht="18.5" x14ac:dyDescent="0.45">
      <c r="A90" s="106">
        <v>202111116</v>
      </c>
      <c r="B90" s="55" t="s">
        <v>537</v>
      </c>
      <c r="C90" t="str">
        <f>VLOOKUP(B90,summary!$A$5:$B$5006,2,0)</f>
        <v>Fine Sugar 白糖</v>
      </c>
      <c r="D90" s="91">
        <v>2</v>
      </c>
      <c r="E90" s="77"/>
    </row>
    <row r="91" spans="1:5" ht="18.5" x14ac:dyDescent="0.45">
      <c r="A91" s="106">
        <v>202111117</v>
      </c>
      <c r="B91" s="55" t="s">
        <v>646</v>
      </c>
      <c r="C91" t="str">
        <f>VLOOKUP(B91,summary!$A$5:$B$5006,2,0)</f>
        <v>Durian Puree 榴莲</v>
      </c>
      <c r="D91" s="91">
        <v>1</v>
      </c>
      <c r="E91" s="77"/>
    </row>
    <row r="92" spans="1:5" ht="18.5" x14ac:dyDescent="0.45">
      <c r="A92" s="106">
        <v>202111117</v>
      </c>
      <c r="B92" s="55" t="s">
        <v>658</v>
      </c>
      <c r="C92" t="str">
        <f>VLOOKUP(B92,summary!$A$5:$B$5006,2,0)</f>
        <v>Bobo Cha Cubes.摩摩喳喳</v>
      </c>
      <c r="D92" s="91">
        <v>1</v>
      </c>
      <c r="E92" s="77"/>
    </row>
    <row r="93" spans="1:5" ht="18.5" x14ac:dyDescent="0.45">
      <c r="A93" s="106">
        <v>202111117</v>
      </c>
      <c r="B93" s="55" t="s">
        <v>305</v>
      </c>
      <c r="C93" t="str">
        <f>VLOOKUP(B93,summary!$A$5:$B$5006,2,0)</f>
        <v>Small Red Bean小红豆</v>
      </c>
      <c r="D93" s="91">
        <v>2</v>
      </c>
      <c r="E93" s="77"/>
    </row>
    <row r="94" spans="1:5" ht="18.5" x14ac:dyDescent="0.45">
      <c r="A94" s="106">
        <v>202111117</v>
      </c>
      <c r="B94" s="55" t="s">
        <v>314</v>
      </c>
      <c r="C94" t="str">
        <f>VLOOKUP(B94,summary!$A$5:$B$5006,2,0)</f>
        <v>Green Bean 绿豆</v>
      </c>
      <c r="D94" s="91">
        <v>2</v>
      </c>
      <c r="E94" s="77"/>
    </row>
    <row r="95" spans="1:5" ht="18.5" x14ac:dyDescent="0.45">
      <c r="A95" s="106">
        <v>202111117</v>
      </c>
      <c r="B95" s="55" t="s">
        <v>331</v>
      </c>
      <c r="C95" t="str">
        <f>VLOOKUP(B95,summary!$A$5:$B$5006,2,0)</f>
        <v>Black Glutinous Rice 黑糯米</v>
      </c>
      <c r="D95" s="91">
        <v>2</v>
      </c>
      <c r="E95" s="77"/>
    </row>
    <row r="96" spans="1:5" ht="18.5" customHeight="1" x14ac:dyDescent="0.45">
      <c r="A96" s="106">
        <v>202111117</v>
      </c>
      <c r="B96" s="55" t="s">
        <v>354</v>
      </c>
      <c r="C96" t="str">
        <f>VLOOKUP(B96,summary!$A$5:$B$5006,2,0)</f>
        <v>Dried Longan 龙眼干</v>
      </c>
      <c r="D96" s="91">
        <v>5</v>
      </c>
      <c r="E96" s="77"/>
    </row>
    <row r="97" spans="1:5" ht="18.5" customHeight="1" x14ac:dyDescent="0.45">
      <c r="A97" s="106">
        <v>202111117</v>
      </c>
      <c r="B97" s="55" t="s">
        <v>359</v>
      </c>
      <c r="C97" t="str">
        <f>VLOOKUP(B97,summary!$A$5:$B$5006,2,0)</f>
        <v>Fungus黄 木耳朵</v>
      </c>
      <c r="D97" s="91">
        <v>1</v>
      </c>
      <c r="E97" s="77"/>
    </row>
    <row r="98" spans="1:5" ht="18.5" customHeight="1" x14ac:dyDescent="0.45">
      <c r="A98" s="106">
        <v>202111117</v>
      </c>
      <c r="B98" s="55" t="s">
        <v>291</v>
      </c>
      <c r="C98" t="str">
        <f>VLOOKUP(B98,summary!$A$5:$B$5006,2,0)</f>
        <v>Atap Seeds in Syrup亚嗒子</v>
      </c>
      <c r="D98" s="91">
        <v>2</v>
      </c>
      <c r="E98" s="77"/>
    </row>
    <row r="99" spans="1:5" ht="18.5" customHeight="1" x14ac:dyDescent="0.45">
      <c r="A99" s="106">
        <v>202111117</v>
      </c>
      <c r="B99" s="55" t="s">
        <v>269</v>
      </c>
      <c r="C99" t="str">
        <f>VLOOKUP(B99,summary!$A$5:$B$5006,2,0)</f>
        <v>Potato Starch 风车粉</v>
      </c>
      <c r="D99" s="91">
        <v>1</v>
      </c>
      <c r="E99" s="77"/>
    </row>
    <row r="100" spans="1:5" ht="18.5" customHeight="1" x14ac:dyDescent="0.45">
      <c r="A100" s="106">
        <v>202111117</v>
      </c>
      <c r="B100" s="55" t="s">
        <v>495</v>
      </c>
      <c r="C100" t="str">
        <f>VLOOKUP(B100,summary!$A$5:$B$5006,2,0)</f>
        <v>Coconut Milk 椰浆</v>
      </c>
      <c r="D100" s="91">
        <v>1</v>
      </c>
      <c r="E100" s="77"/>
    </row>
    <row r="101" spans="1:5" ht="18.5" customHeight="1" x14ac:dyDescent="0.45">
      <c r="A101" s="106">
        <v>202111117</v>
      </c>
      <c r="B101" s="55" t="s">
        <v>364</v>
      </c>
      <c r="C101" t="str">
        <f>VLOOKUP(B101,summary!$A$5:$B$5006,2,0)</f>
        <v>Red Date 红枣</v>
      </c>
      <c r="D101" s="91">
        <v>3</v>
      </c>
      <c r="E101" s="77"/>
    </row>
    <row r="102" spans="1:5" ht="18.5" customHeight="1" x14ac:dyDescent="0.45">
      <c r="A102" s="106">
        <v>202111117</v>
      </c>
      <c r="B102" s="55" t="s">
        <v>558</v>
      </c>
      <c r="C102" t="str">
        <f>VLOOKUP(B102,summary!$A$5:$B$5006,2,0)</f>
        <v>Tapioca木薯</v>
      </c>
      <c r="D102" s="91">
        <v>20</v>
      </c>
      <c r="E102" s="77"/>
    </row>
    <row r="103" spans="1:5" ht="18.5" customHeight="1" x14ac:dyDescent="0.45">
      <c r="A103" s="106">
        <v>202111117</v>
      </c>
      <c r="B103" s="55" t="s">
        <v>565</v>
      </c>
      <c r="C103" t="str">
        <f>VLOOKUP(B103,summary!$A$5:$B$5006,2,0)</f>
        <v>Pandan Leaf 班兰叶</v>
      </c>
      <c r="D103" s="91">
        <v>5</v>
      </c>
      <c r="E103" s="77"/>
    </row>
    <row r="104" spans="1:5" ht="18.5" customHeight="1" x14ac:dyDescent="0.45">
      <c r="A104" s="106">
        <v>202111117</v>
      </c>
      <c r="B104" s="55" t="s">
        <v>566</v>
      </c>
      <c r="C104" t="str">
        <f>VLOOKUP(B104,summary!$A$5:$B$5006,2,0)</f>
        <v>Lime 酸甘</v>
      </c>
      <c r="D104" s="91">
        <v>1</v>
      </c>
      <c r="E104" s="77"/>
    </row>
    <row r="105" spans="1:5" ht="18.5" customHeight="1" x14ac:dyDescent="0.45">
      <c r="A105" s="106">
        <v>202111118</v>
      </c>
      <c r="B105" s="55" t="s">
        <v>299</v>
      </c>
      <c r="C105" t="str">
        <f>VLOOKUP(B105,summary!$A$5:$B$5006,2,0)</f>
        <v>Red Bean红豆</v>
      </c>
      <c r="D105" s="78">
        <v>4</v>
      </c>
      <c r="E105" s="77"/>
    </row>
    <row r="106" spans="1:5" ht="18.5" customHeight="1" x14ac:dyDescent="0.45">
      <c r="A106" s="106">
        <v>202111118</v>
      </c>
      <c r="B106" s="55" t="s">
        <v>314</v>
      </c>
      <c r="C106" t="str">
        <f>VLOOKUP(B106,summary!$A$5:$B$5006,2,0)</f>
        <v>Green Bean 绿豆</v>
      </c>
      <c r="D106" s="78">
        <v>2</v>
      </c>
      <c r="E106" s="77"/>
    </row>
    <row r="107" spans="1:5" ht="18.5" customHeight="1" x14ac:dyDescent="0.45">
      <c r="A107" s="106">
        <v>202111118</v>
      </c>
      <c r="B107" s="55" t="s">
        <v>322</v>
      </c>
      <c r="C107" t="str">
        <f>VLOOKUP(B107,summary!$A$5:$B$5006,2,0)</f>
        <v>Split Green Mung Bean豆畔</v>
      </c>
      <c r="D107" s="78">
        <v>3</v>
      </c>
      <c r="E107" s="77"/>
    </row>
    <row r="108" spans="1:5" ht="18.5" customHeight="1" x14ac:dyDescent="0.45">
      <c r="A108" s="106">
        <v>202111118</v>
      </c>
      <c r="B108" s="55" t="s">
        <v>347</v>
      </c>
      <c r="C108" t="str">
        <f>VLOOKUP(B108,summary!$A$5:$B$5006,2,0)</f>
        <v>Small Sago 小丸</v>
      </c>
      <c r="D108" s="78">
        <v>1</v>
      </c>
      <c r="E108" s="77"/>
    </row>
    <row r="109" spans="1:5" ht="18.5" customHeight="1" x14ac:dyDescent="0.45">
      <c r="A109" s="106">
        <v>202111118</v>
      </c>
      <c r="B109" s="55" t="s">
        <v>338</v>
      </c>
      <c r="C109" t="str">
        <f>VLOOKUP(B109,summary!$A$5:$B$5006,2,0)</f>
        <v>White Wheat 大麦</v>
      </c>
      <c r="D109" s="78">
        <v>1</v>
      </c>
      <c r="E109" s="77"/>
    </row>
    <row r="110" spans="1:5" ht="18.5" customHeight="1" x14ac:dyDescent="0.45">
      <c r="A110" s="106">
        <v>202111118</v>
      </c>
      <c r="B110" s="55" t="s">
        <v>351</v>
      </c>
      <c r="C110" t="str">
        <f>VLOOKUP(B110,summary!$A$5:$B$5006,2,0)</f>
        <v>Dried Longan 龙眼干</v>
      </c>
      <c r="D110" s="78">
        <v>4</v>
      </c>
      <c r="E110" s="77"/>
    </row>
    <row r="111" spans="1:5" ht="18.5" customHeight="1" x14ac:dyDescent="0.45">
      <c r="A111" s="106">
        <v>202111118</v>
      </c>
      <c r="B111" s="55" t="s">
        <v>269</v>
      </c>
      <c r="C111" t="str">
        <f>VLOOKUP(B111,summary!$A$5:$B$5006,2,0)</f>
        <v>Potato Starch 风车粉</v>
      </c>
      <c r="D111" s="78">
        <v>3</v>
      </c>
      <c r="E111" s="77"/>
    </row>
    <row r="112" spans="1:5" ht="18.5" customHeight="1" x14ac:dyDescent="0.45">
      <c r="A112" s="106">
        <v>202111118</v>
      </c>
      <c r="B112" s="55" t="s">
        <v>252</v>
      </c>
      <c r="C112" t="str">
        <f>VLOOKUP(B112,summary!$A$5:$B$5006,2,0)</f>
        <v>Sweet Potato Powder番薯粉</v>
      </c>
      <c r="D112" s="78">
        <v>2</v>
      </c>
      <c r="E112" s="77"/>
    </row>
    <row r="113" spans="1:5" ht="18.5" customHeight="1" x14ac:dyDescent="0.45">
      <c r="A113" s="106">
        <v>202111118</v>
      </c>
      <c r="B113" s="55" t="s">
        <v>461</v>
      </c>
      <c r="C113" t="str">
        <f>VLOOKUP(B113,summary!$A$5:$B$5006,2,0)</f>
        <v>Whole Corn玉米粒</v>
      </c>
      <c r="D113" s="78">
        <v>1</v>
      </c>
      <c r="E113" s="77"/>
    </row>
    <row r="114" spans="1:5" ht="18.5" customHeight="1" x14ac:dyDescent="0.45">
      <c r="A114" s="106">
        <v>202111118</v>
      </c>
      <c r="B114" s="55" t="s">
        <v>289</v>
      </c>
      <c r="C114" t="str">
        <f>VLOOKUP(B114,summary!$A$5:$B$5006,2,0)</f>
        <v>Atap Seeds in Syrup亚嗒子</v>
      </c>
      <c r="D114" s="78">
        <v>2</v>
      </c>
      <c r="E114" s="77"/>
    </row>
    <row r="115" spans="1:5" ht="18.5" customHeight="1" x14ac:dyDescent="0.45">
      <c r="A115" s="106">
        <v>202111119</v>
      </c>
      <c r="B115" s="55" t="s">
        <v>305</v>
      </c>
      <c r="C115" t="str">
        <f>VLOOKUP(B115,summary!$A$5:$B$5006,2,0)</f>
        <v>Small Red Bean小红豆</v>
      </c>
      <c r="D115" s="78">
        <v>1</v>
      </c>
      <c r="E115" s="77"/>
    </row>
    <row r="116" spans="1:5" ht="18.5" customHeight="1" x14ac:dyDescent="0.45">
      <c r="A116" s="106">
        <v>202111119</v>
      </c>
      <c r="B116" s="55" t="s">
        <v>314</v>
      </c>
      <c r="C116" t="str">
        <f>VLOOKUP(B116,summary!$A$5:$B$5006,2,0)</f>
        <v>Green Bean 绿豆</v>
      </c>
      <c r="D116" s="78">
        <v>2</v>
      </c>
      <c r="E116" s="77"/>
    </row>
    <row r="117" spans="1:5" ht="18.5" customHeight="1" x14ac:dyDescent="0.45">
      <c r="A117" s="106">
        <v>202111119</v>
      </c>
      <c r="B117" s="55" t="s">
        <v>331</v>
      </c>
      <c r="C117" t="str">
        <f>VLOOKUP(B117,summary!$A$5:$B$5006,2,0)</f>
        <v>Black Glutinous Rice 黑糯米</v>
      </c>
      <c r="D117" s="78">
        <v>1</v>
      </c>
      <c r="E117" s="77"/>
    </row>
    <row r="118" spans="1:5" ht="18.5" customHeight="1" x14ac:dyDescent="0.45">
      <c r="A118" s="106">
        <v>202111119</v>
      </c>
      <c r="B118" s="55" t="s">
        <v>340</v>
      </c>
      <c r="C118" t="str">
        <f>VLOOKUP(B118,summary!$A$5:$B$5006,2,0)</f>
        <v>Pearl Barley 薏米</v>
      </c>
      <c r="D118" s="78">
        <v>2</v>
      </c>
      <c r="E118" s="77"/>
    </row>
    <row r="119" spans="1:5" ht="18.5" customHeight="1" x14ac:dyDescent="0.45">
      <c r="A119" s="106">
        <v>202111119</v>
      </c>
      <c r="B119" s="55" t="s">
        <v>559</v>
      </c>
      <c r="C119" t="str">
        <f>VLOOKUP(B119,summary!$A$5:$B$5006,2,0)</f>
        <v>Sweet Potato 番薯</v>
      </c>
      <c r="D119" s="78">
        <v>4</v>
      </c>
      <c r="E119" s="77"/>
    </row>
    <row r="120" spans="1:5" ht="18.5" customHeight="1" x14ac:dyDescent="0.45">
      <c r="A120" s="106">
        <v>202111119</v>
      </c>
      <c r="B120" s="55" t="s">
        <v>565</v>
      </c>
      <c r="C120" t="str">
        <f>VLOOKUP(B120,summary!$A$5:$B$5006,2,0)</f>
        <v>Pandan Leaf 班兰叶</v>
      </c>
      <c r="D120" s="78">
        <v>1</v>
      </c>
      <c r="E120" s="77"/>
    </row>
    <row r="121" spans="1:5" ht="18.5" customHeight="1" x14ac:dyDescent="0.45">
      <c r="A121" s="106">
        <v>202111119</v>
      </c>
      <c r="B121" s="55" t="s">
        <v>566</v>
      </c>
      <c r="C121" t="str">
        <f>VLOOKUP(B121,summary!$A$5:$B$5006,2,0)</f>
        <v>Lime 酸甘</v>
      </c>
      <c r="D121" s="78">
        <v>1</v>
      </c>
      <c r="E121" s="77"/>
    </row>
    <row r="122" spans="1:5" ht="18.5" customHeight="1" x14ac:dyDescent="0.45">
      <c r="A122" s="106">
        <v>202111120</v>
      </c>
      <c r="B122" s="55" t="s">
        <v>646</v>
      </c>
      <c r="C122" t="str">
        <f>VLOOKUP(B122,summary!$A$5:$B$5006,2,0)</f>
        <v>Durian Puree 榴莲</v>
      </c>
      <c r="D122" s="78">
        <v>2</v>
      </c>
      <c r="E122" s="77"/>
    </row>
    <row r="123" spans="1:5" ht="18.5" customHeight="1" x14ac:dyDescent="0.45">
      <c r="A123" s="106">
        <v>202111120</v>
      </c>
      <c r="B123" s="55" t="s">
        <v>658</v>
      </c>
      <c r="C123" t="str">
        <f>VLOOKUP(B123,summary!$A$5:$B$5006,2,0)</f>
        <v>Bobo Cha Cubes.摩摩喳喳</v>
      </c>
      <c r="D123" s="78">
        <v>2</v>
      </c>
      <c r="E123" s="77"/>
    </row>
    <row r="124" spans="1:5" ht="18.5" customHeight="1" x14ac:dyDescent="0.45">
      <c r="A124" s="106">
        <v>202111120</v>
      </c>
      <c r="B124" s="55" t="s">
        <v>289</v>
      </c>
      <c r="C124" t="str">
        <f>VLOOKUP(B124,summary!$A$5:$B$5006,2,0)</f>
        <v>Atap Seeds in Syrup亚嗒子</v>
      </c>
      <c r="D124" s="78">
        <v>2</v>
      </c>
      <c r="E124" s="77"/>
    </row>
    <row r="125" spans="1:5" ht="18.5" customHeight="1" x14ac:dyDescent="0.45">
      <c r="A125" s="106">
        <v>202111120</v>
      </c>
      <c r="B125" s="55" t="s">
        <v>326</v>
      </c>
      <c r="C125" t="str">
        <f>VLOOKUP(B125,summary!$A$5:$B$5006,2,0)</f>
        <v>Split Green Mung Bean豆畔</v>
      </c>
      <c r="D125" s="78">
        <v>3</v>
      </c>
      <c r="E125" s="77"/>
    </row>
    <row r="126" spans="1:5" ht="18.5" customHeight="1" x14ac:dyDescent="0.45">
      <c r="A126" s="106">
        <v>202111120</v>
      </c>
      <c r="B126" s="55" t="s">
        <v>351</v>
      </c>
      <c r="C126" t="str">
        <f>VLOOKUP(B126,summary!$A$5:$B$5006,2,0)</f>
        <v>Dried Longan 龙眼干</v>
      </c>
      <c r="D126" s="78">
        <v>3</v>
      </c>
      <c r="E126" s="77"/>
    </row>
    <row r="127" spans="1:5" ht="18.5" customHeight="1" x14ac:dyDescent="0.45">
      <c r="A127" s="106">
        <v>202111120</v>
      </c>
      <c r="B127" s="55" t="s">
        <v>537</v>
      </c>
      <c r="C127" t="str">
        <f>VLOOKUP(B127,summary!$A$5:$B$5006,2,0)</f>
        <v>Fine Sugar 白糖</v>
      </c>
      <c r="D127" s="78">
        <v>2</v>
      </c>
      <c r="E127" s="77"/>
    </row>
    <row r="128" spans="1:5" ht="18.5" customHeight="1" x14ac:dyDescent="0.45">
      <c r="A128" s="106">
        <v>202111120</v>
      </c>
      <c r="B128" s="55" t="s">
        <v>551</v>
      </c>
      <c r="C128" t="str">
        <f>VLOOKUP(B128,summary!$A$5:$B$5006,2,0)</f>
        <v>Candy Sugar 片糖</v>
      </c>
      <c r="D128" s="78">
        <v>15</v>
      </c>
      <c r="E128" s="77"/>
    </row>
    <row r="129" spans="1:5" ht="18.5" customHeight="1" x14ac:dyDescent="0.45">
      <c r="A129" s="106">
        <v>202111120</v>
      </c>
      <c r="B129" s="55" t="s">
        <v>583</v>
      </c>
      <c r="C129" t="str">
        <f>VLOOKUP(B129,summary!$A$5:$B$5006,2,0)</f>
        <v>Food Coloring - Liquid)颜色-水</v>
      </c>
      <c r="D129" s="78">
        <v>1</v>
      </c>
      <c r="E129" s="77"/>
    </row>
    <row r="130" spans="1:5" ht="18.5" customHeight="1" x14ac:dyDescent="0.45">
      <c r="A130" s="106">
        <v>202111120</v>
      </c>
      <c r="B130" s="55" t="s">
        <v>584</v>
      </c>
      <c r="C130" t="str">
        <f>VLOOKUP(B130,summary!$A$5:$B$5006,2,0)</f>
        <v>Food Coloring - Liquid)颜色-水</v>
      </c>
      <c r="D130" s="78">
        <v>1</v>
      </c>
      <c r="E130" s="77"/>
    </row>
    <row r="131" spans="1:5" ht="18.5" customHeight="1" x14ac:dyDescent="0.45">
      <c r="A131" s="106">
        <v>202111120</v>
      </c>
      <c r="B131" s="55" t="s">
        <v>585</v>
      </c>
      <c r="C131" t="str">
        <f>VLOOKUP(B131,summary!$A$5:$B$5006,2,0)</f>
        <v>Food Coloring - Liquid)颜色-水</v>
      </c>
      <c r="D131" s="78">
        <v>1</v>
      </c>
      <c r="E131" s="77"/>
    </row>
    <row r="132" spans="1:5" ht="18.5" customHeight="1" x14ac:dyDescent="0.45">
      <c r="A132" s="106">
        <v>202111121</v>
      </c>
      <c r="B132" s="55" t="s">
        <v>200</v>
      </c>
      <c r="C132" t="str">
        <f>VLOOKUP(B132,summary!$A$5:$B$5006,2,0)</f>
        <v>Tadpole蝌蚪</v>
      </c>
      <c r="D132" s="78">
        <v>1</v>
      </c>
      <c r="E132" s="77"/>
    </row>
    <row r="133" spans="1:5" ht="18.5" customHeight="1" x14ac:dyDescent="0.45">
      <c r="A133" s="106">
        <v>202111121</v>
      </c>
      <c r="B133" s="55" t="s">
        <v>294</v>
      </c>
      <c r="C133" t="str">
        <f>VLOOKUP(B133,summary!$A$5:$B$5006,2,0)</f>
        <v>Chin Chow  仙 草</v>
      </c>
      <c r="D133" s="78">
        <v>2</v>
      </c>
      <c r="E133" s="77"/>
    </row>
    <row r="134" spans="1:5" ht="18.5" customHeight="1" x14ac:dyDescent="0.45">
      <c r="A134" s="106">
        <v>202111121</v>
      </c>
      <c r="B134" s="55" t="s">
        <v>340</v>
      </c>
      <c r="C134" t="str">
        <f>VLOOKUP(B134,summary!$A$5:$B$5006,2,0)</f>
        <v>Pearl Barley 薏米</v>
      </c>
      <c r="D134" s="78">
        <v>1</v>
      </c>
      <c r="E134" s="77"/>
    </row>
    <row r="135" spans="1:5" ht="18.5" customHeight="1" x14ac:dyDescent="0.45">
      <c r="A135" s="106">
        <v>202111121</v>
      </c>
      <c r="B135" s="55" t="s">
        <v>343</v>
      </c>
      <c r="C135" t="str">
        <f>VLOOKUP(B135,summary!$A$5:$B$5006,2,0)</f>
        <v>Big Sago 大丸</v>
      </c>
      <c r="D135" s="78">
        <v>1</v>
      </c>
      <c r="E135" s="77"/>
    </row>
    <row r="136" spans="1:5" ht="18.5" customHeight="1" x14ac:dyDescent="0.45">
      <c r="A136" s="106">
        <v>202111121</v>
      </c>
      <c r="B136" s="55" t="s">
        <v>501</v>
      </c>
      <c r="C136" t="str">
        <f>VLOOKUP(B136,summary!$A$5:$B$5006,2,0)</f>
        <v>Coconut Milk 椰浆</v>
      </c>
      <c r="D136" s="78">
        <v>1</v>
      </c>
      <c r="E136" s="77"/>
    </row>
    <row r="137" spans="1:5" ht="18.5" customHeight="1" x14ac:dyDescent="0.45">
      <c r="A137" s="106">
        <v>202111121</v>
      </c>
      <c r="B137" s="55" t="s">
        <v>559</v>
      </c>
      <c r="C137" t="str">
        <f>VLOOKUP(B137,summary!$A$5:$B$5006,2,0)</f>
        <v>Sweet Potato 番薯</v>
      </c>
      <c r="D137" s="78">
        <v>10</v>
      </c>
      <c r="E137" s="77"/>
    </row>
    <row r="138" spans="1:5" ht="18.5" customHeight="1" x14ac:dyDescent="0.45">
      <c r="A138" s="106">
        <v>202111121</v>
      </c>
      <c r="B138" s="55" t="s">
        <v>562</v>
      </c>
      <c r="C138" t="str">
        <f>VLOOKUP(B138,summary!$A$5:$B$5006,2,0)</f>
        <v>Yam 芋头</v>
      </c>
      <c r="D138" s="78">
        <v>2</v>
      </c>
      <c r="E138" s="77"/>
    </row>
    <row r="139" spans="1:5" ht="18.5" customHeight="1" x14ac:dyDescent="0.45">
      <c r="A139" s="106">
        <v>202111121</v>
      </c>
      <c r="B139" s="55" t="s">
        <v>565</v>
      </c>
      <c r="C139" t="str">
        <f>VLOOKUP(B139,summary!$A$5:$B$5006,2,0)</f>
        <v>Pandan Leaf 班兰叶</v>
      </c>
      <c r="D139" s="78">
        <v>3</v>
      </c>
      <c r="E139" s="77"/>
    </row>
    <row r="140" spans="1:5" ht="18.5" customHeight="1" x14ac:dyDescent="0.45">
      <c r="A140" s="106">
        <v>202111121</v>
      </c>
      <c r="B140" s="55" t="s">
        <v>566</v>
      </c>
      <c r="C140" t="str">
        <f>VLOOKUP(B140,summary!$A$5:$B$5006,2,0)</f>
        <v>Lime 酸甘</v>
      </c>
      <c r="D140" s="78">
        <v>1</v>
      </c>
      <c r="E140" s="77"/>
    </row>
    <row r="141" spans="1:5" ht="18.5" customHeight="1" x14ac:dyDescent="0.45">
      <c r="A141" s="106">
        <v>202111121</v>
      </c>
      <c r="B141" s="55" t="s">
        <v>433</v>
      </c>
      <c r="C141" t="str">
        <f>VLOOKUP(B141,summary!$A$5:$B$5006,2,0)</f>
        <v>Sea Coconut海底椰</v>
      </c>
      <c r="D141" s="78">
        <v>1</v>
      </c>
      <c r="E141" s="77"/>
    </row>
    <row r="142" spans="1:5" ht="18.5" customHeight="1" x14ac:dyDescent="0.45">
      <c r="A142" s="106">
        <v>202111122</v>
      </c>
      <c r="B142" s="55" t="s">
        <v>660</v>
      </c>
      <c r="C142" t="str">
        <f>VLOOKUP(B142,summary!$A$5:$B$5006,2,0)</f>
        <v>Chendol浆咯</v>
      </c>
      <c r="D142" s="78">
        <v>1</v>
      </c>
      <c r="E142" s="77"/>
    </row>
    <row r="143" spans="1:5" ht="18.5" customHeight="1" x14ac:dyDescent="0.45">
      <c r="A143" s="106">
        <v>202111122</v>
      </c>
      <c r="B143" s="55" t="s">
        <v>294</v>
      </c>
      <c r="C143" t="str">
        <f>VLOOKUP(B143,summary!$A$5:$B$5006,2,0)</f>
        <v>Chin Chow  仙 草</v>
      </c>
      <c r="D143" s="78">
        <v>3</v>
      </c>
      <c r="E143" s="77"/>
    </row>
    <row r="144" spans="1:5" ht="18.5" customHeight="1" x14ac:dyDescent="0.45">
      <c r="A144" s="106">
        <v>202111122</v>
      </c>
      <c r="B144" s="55" t="s">
        <v>340</v>
      </c>
      <c r="C144" t="str">
        <f>VLOOKUP(B144,summary!$A$5:$B$5006,2,0)</f>
        <v>Pearl Barley 薏米</v>
      </c>
      <c r="D144" s="78">
        <v>1</v>
      </c>
      <c r="E144" s="77"/>
    </row>
    <row r="145" spans="1:5" ht="18.5" customHeight="1" x14ac:dyDescent="0.45">
      <c r="A145" s="106">
        <v>202111122</v>
      </c>
      <c r="B145" s="55" t="s">
        <v>533</v>
      </c>
      <c r="C145" t="str">
        <f>VLOOKUP(B145,summary!$A$5:$B$5006,2,0)</f>
        <v>Brown Sugar 黑糖</v>
      </c>
      <c r="D145" s="78">
        <v>1</v>
      </c>
      <c r="E145" s="77"/>
    </row>
    <row r="146" spans="1:5" ht="18.5" customHeight="1" x14ac:dyDescent="0.45">
      <c r="A146" s="106">
        <v>202111122</v>
      </c>
      <c r="B146" s="55" t="s">
        <v>547</v>
      </c>
      <c r="C146" t="str">
        <f>VLOOKUP(B146,summary!$A$5:$B$5006,2,0)</f>
        <v>Coconut Sugar椰糖</v>
      </c>
      <c r="D146" s="78">
        <v>1</v>
      </c>
      <c r="E146" s="77"/>
    </row>
    <row r="147" spans="1:5" ht="18.5" customHeight="1" x14ac:dyDescent="0.45">
      <c r="A147" s="106">
        <v>202111123</v>
      </c>
      <c r="B147" s="55" t="s">
        <v>537</v>
      </c>
      <c r="C147" t="str">
        <f>VLOOKUP(B147,summary!$A$5:$B$5006,2,0)</f>
        <v>Fine Sugar 白糖</v>
      </c>
      <c r="D147" s="78">
        <v>6</v>
      </c>
      <c r="E147" s="77"/>
    </row>
    <row r="148" spans="1:5" ht="18.5" customHeight="1" x14ac:dyDescent="0.45">
      <c r="A148" s="106">
        <v>202111124</v>
      </c>
      <c r="B148" s="55" t="s">
        <v>559</v>
      </c>
      <c r="C148" t="str">
        <f>VLOOKUP(B148,summary!$A$5:$B$5006,2,0)</f>
        <v>Sweet Potato 番薯</v>
      </c>
      <c r="D148" s="78">
        <v>30</v>
      </c>
      <c r="E148" s="77"/>
    </row>
    <row r="149" spans="1:5" ht="18.5" customHeight="1" x14ac:dyDescent="0.45">
      <c r="A149" s="106">
        <v>202111125</v>
      </c>
      <c r="B149" s="55" t="s">
        <v>264</v>
      </c>
      <c r="C149" t="str">
        <f>VLOOKUP(B149,summary!$A$5:$B$5006,2,0)</f>
        <v>Tapioca Flour 茨粉</v>
      </c>
      <c r="D149" s="78">
        <v>10</v>
      </c>
      <c r="E149" s="77"/>
    </row>
    <row r="150" spans="1:5" ht="18.5" customHeight="1" x14ac:dyDescent="0.45">
      <c r="A150" s="106">
        <v>202111125</v>
      </c>
      <c r="B150" s="55" t="s">
        <v>331</v>
      </c>
      <c r="C150" t="str">
        <f>VLOOKUP(B150,summary!$A$5:$B$5006,2,0)</f>
        <v>Black Glutinous Rice 黑糯米</v>
      </c>
      <c r="D150" s="78">
        <v>2</v>
      </c>
      <c r="E150" s="77"/>
    </row>
    <row r="151" spans="1:5" ht="18.5" customHeight="1" x14ac:dyDescent="0.45">
      <c r="A151" s="106">
        <v>202111125</v>
      </c>
      <c r="B151" s="55" t="s">
        <v>310</v>
      </c>
      <c r="C151" t="str">
        <f>VLOOKUP(B151,summary!$A$5:$B$5006,2,0)</f>
        <v>Chia Tao赤豆</v>
      </c>
      <c r="D151" s="78">
        <v>1</v>
      </c>
      <c r="E151" s="77"/>
    </row>
    <row r="152" spans="1:5" ht="18.5" customHeight="1" x14ac:dyDescent="0.45">
      <c r="A152" s="106">
        <v>202111125</v>
      </c>
      <c r="B152" s="55" t="s">
        <v>308</v>
      </c>
      <c r="C152" t="str">
        <f>VLOOKUP(B152,summary!$A$5:$B$5006,2,0)</f>
        <v>Kidney Bean 大红豆 (美国）</v>
      </c>
      <c r="D152" s="78">
        <v>1</v>
      </c>
      <c r="E152" s="77"/>
    </row>
    <row r="153" spans="1:5" ht="18.5" customHeight="1" x14ac:dyDescent="0.45">
      <c r="A153" s="106">
        <v>202111125</v>
      </c>
      <c r="B153" s="55" t="s">
        <v>343</v>
      </c>
      <c r="C153" t="str">
        <f>VLOOKUP(B153,summary!$A$5:$B$5006,2,0)</f>
        <v>Big Sago 大丸</v>
      </c>
      <c r="D153" s="78">
        <v>1</v>
      </c>
      <c r="E153" s="77"/>
    </row>
    <row r="154" spans="1:5" ht="18.5" customHeight="1" x14ac:dyDescent="0.45">
      <c r="A154" s="106">
        <v>202111125</v>
      </c>
      <c r="B154" s="55" t="s">
        <v>372</v>
      </c>
      <c r="C154" t="str">
        <f>VLOOKUP(B154,summary!$A$5:$B$5006,2,0)</f>
        <v>Pong Thai Hai (Dry) 碰大海</v>
      </c>
      <c r="D154" s="78">
        <v>1</v>
      </c>
      <c r="E154" s="77"/>
    </row>
    <row r="155" spans="1:5" ht="18.5" customHeight="1" x14ac:dyDescent="0.45">
      <c r="A155" s="106">
        <v>202111125</v>
      </c>
      <c r="B155" s="55" t="s">
        <v>368</v>
      </c>
      <c r="C155" t="str">
        <f>VLOOKUP(B155,summary!$A$5:$B$5006,2,0)</f>
        <v>GingKo Nut白果粒</v>
      </c>
      <c r="D155" s="78">
        <v>4</v>
      </c>
      <c r="E155" s="77"/>
    </row>
    <row r="156" spans="1:5" ht="18.5" customHeight="1" x14ac:dyDescent="0.45">
      <c r="A156" s="106">
        <v>202111126</v>
      </c>
      <c r="B156" s="55" t="s">
        <v>200</v>
      </c>
      <c r="C156" t="str">
        <f>VLOOKUP(B156,summary!$A$5:$B$5006,2,0)</f>
        <v>Tadpole蝌蚪</v>
      </c>
      <c r="D156" s="78">
        <v>2</v>
      </c>
      <c r="E156" s="77"/>
    </row>
    <row r="157" spans="1:5" ht="18.5" customHeight="1" x14ac:dyDescent="0.45">
      <c r="A157" s="106">
        <v>202111126</v>
      </c>
      <c r="B157" s="55" t="s">
        <v>335</v>
      </c>
      <c r="C157" t="str">
        <f>VLOOKUP(B157,summary!$A$5:$B$5006,2,0)</f>
        <v>White Glutinous Rice白糯米</v>
      </c>
      <c r="D157" s="78">
        <v>1</v>
      </c>
      <c r="E157" s="77"/>
    </row>
    <row r="158" spans="1:5" ht="18.5" customHeight="1" x14ac:dyDescent="0.45">
      <c r="A158" s="106">
        <v>202111126</v>
      </c>
      <c r="B158" s="55" t="s">
        <v>252</v>
      </c>
      <c r="C158" t="str">
        <f>VLOOKUP(B158,summary!$A$5:$B$5006,2,0)</f>
        <v>Sweet Potato Powder番薯粉</v>
      </c>
      <c r="D158" s="78">
        <v>2</v>
      </c>
      <c r="E158" s="77"/>
    </row>
    <row r="159" spans="1:5" ht="18.5" customHeight="1" x14ac:dyDescent="0.45">
      <c r="A159" s="106">
        <v>202111126</v>
      </c>
      <c r="B159" s="55" t="s">
        <v>730</v>
      </c>
      <c r="C159" t="str">
        <f>VLOOKUP(B159,summary!$A$5:$B$5006,2,0)</f>
        <v>Potato Starch 风车粉</v>
      </c>
      <c r="D159" s="78">
        <v>2</v>
      </c>
      <c r="E159" s="77"/>
    </row>
    <row r="160" spans="1:5" ht="18.5" customHeight="1" x14ac:dyDescent="0.45">
      <c r="A160" s="106">
        <v>202111126</v>
      </c>
      <c r="B160" s="55" t="s">
        <v>291</v>
      </c>
      <c r="C160" t="str">
        <f>VLOOKUP(B160,summary!$A$5:$B$5006,2,0)</f>
        <v>Atap Seeds in Syrup亚嗒子</v>
      </c>
      <c r="D160" s="78">
        <v>2</v>
      </c>
      <c r="E160" s="77"/>
    </row>
    <row r="161" spans="1:5" ht="18.5" customHeight="1" x14ac:dyDescent="0.45">
      <c r="A161" s="106">
        <v>202111126</v>
      </c>
      <c r="B161" s="55" t="s">
        <v>299</v>
      </c>
      <c r="C161" t="str">
        <f>VLOOKUP(B161,summary!$A$5:$B$5006,2,0)</f>
        <v>Red Bean红豆</v>
      </c>
      <c r="D161" s="78">
        <v>3</v>
      </c>
      <c r="E161" s="77"/>
    </row>
    <row r="162" spans="1:5" ht="18.5" customHeight="1" x14ac:dyDescent="0.45">
      <c r="A162" s="106">
        <v>202111126</v>
      </c>
      <c r="B162" s="55" t="s">
        <v>314</v>
      </c>
      <c r="C162" t="str">
        <f>VLOOKUP(B162,summary!$A$5:$B$5006,2,0)</f>
        <v>Green Bean 绿豆</v>
      </c>
      <c r="D162" s="78">
        <v>2</v>
      </c>
      <c r="E162" s="77"/>
    </row>
    <row r="163" spans="1:5" ht="18.5" customHeight="1" x14ac:dyDescent="0.45">
      <c r="A163" s="106">
        <v>202111126</v>
      </c>
      <c r="B163" s="55" t="s">
        <v>322</v>
      </c>
      <c r="C163" t="str">
        <f>VLOOKUP(B163,summary!$A$5:$B$5006,2,0)</f>
        <v>Split Green Mung Bean豆畔</v>
      </c>
      <c r="D163" s="78">
        <v>1</v>
      </c>
      <c r="E163" s="77"/>
    </row>
    <row r="164" spans="1:5" ht="18.5" customHeight="1" x14ac:dyDescent="0.45">
      <c r="A164" s="106">
        <v>202111126</v>
      </c>
      <c r="B164" s="55" t="s">
        <v>331</v>
      </c>
      <c r="C164" t="str">
        <f>VLOOKUP(B164,summary!$A$5:$B$5006,2,0)</f>
        <v>Black Glutinous Rice 黑糯米</v>
      </c>
      <c r="D164" s="78">
        <v>2</v>
      </c>
      <c r="E164" s="77"/>
    </row>
    <row r="165" spans="1:5" ht="18.5" customHeight="1" x14ac:dyDescent="0.45">
      <c r="A165" s="106">
        <v>202111126</v>
      </c>
      <c r="B165" s="55" t="s">
        <v>340</v>
      </c>
      <c r="C165" t="str">
        <f>VLOOKUP(B165,summary!$A$5:$B$5006,2,0)</f>
        <v>Pearl Barley 薏米</v>
      </c>
      <c r="D165" s="78">
        <v>4</v>
      </c>
      <c r="E165" s="77"/>
    </row>
    <row r="166" spans="1:5" ht="18.5" customHeight="1" x14ac:dyDescent="0.45">
      <c r="A166" s="106">
        <v>202111126</v>
      </c>
      <c r="B166" s="55" t="s">
        <v>347</v>
      </c>
      <c r="C166" t="str">
        <f>VLOOKUP(B166,summary!$A$5:$B$5006,2,0)</f>
        <v>Small Sago 小丸</v>
      </c>
      <c r="D166" s="78">
        <v>1</v>
      </c>
      <c r="E166" s="77"/>
    </row>
    <row r="167" spans="1:5" ht="18.5" customHeight="1" x14ac:dyDescent="0.45">
      <c r="A167" s="106">
        <v>202111126</v>
      </c>
      <c r="B167" s="55" t="s">
        <v>343</v>
      </c>
      <c r="C167" t="str">
        <f>VLOOKUP(B167,summary!$A$5:$B$5006,2,0)</f>
        <v>Big Sago 大丸</v>
      </c>
      <c r="D167" s="78">
        <v>1</v>
      </c>
      <c r="E167" s="77"/>
    </row>
    <row r="168" spans="1:5" ht="18.5" customHeight="1" x14ac:dyDescent="0.45">
      <c r="A168" s="106">
        <v>202111126</v>
      </c>
      <c r="B168" s="55" t="s">
        <v>351</v>
      </c>
      <c r="C168" t="str">
        <f>VLOOKUP(B168,summary!$A$5:$B$5006,2,0)</f>
        <v>Dried Longan 龙眼干</v>
      </c>
      <c r="D168" s="78">
        <v>2</v>
      </c>
      <c r="E168" s="77"/>
    </row>
    <row r="169" spans="1:5" ht="18.5" customHeight="1" x14ac:dyDescent="0.45">
      <c r="A169" s="106">
        <v>202111126</v>
      </c>
      <c r="B169" s="55" t="s">
        <v>377</v>
      </c>
      <c r="C169" t="str">
        <f>VLOOKUP(B169,summary!$A$5:$B$5006,2,0)</f>
        <v>Bean Curd Sheet 腐竹</v>
      </c>
      <c r="D169" s="78">
        <v>10</v>
      </c>
      <c r="E169" s="77"/>
    </row>
    <row r="170" spans="1:5" ht="18.5" customHeight="1" x14ac:dyDescent="0.45">
      <c r="A170" s="106">
        <v>202111126</v>
      </c>
      <c r="B170" s="55" t="s">
        <v>380</v>
      </c>
      <c r="C170" t="str">
        <f>VLOOKUP(B170,summary!$A$5:$B$5006,2,0)</f>
        <v>Wolfberry 枸杞子</v>
      </c>
      <c r="D170" s="78">
        <v>0.5</v>
      </c>
      <c r="E170" s="77"/>
    </row>
    <row r="171" spans="1:5" ht="18.5" customHeight="1" x14ac:dyDescent="0.45">
      <c r="A171" s="106">
        <v>202111126</v>
      </c>
      <c r="B171" s="55" t="s">
        <v>457</v>
      </c>
      <c r="C171" t="str">
        <f>VLOOKUP(B171,summary!$A$5:$B$5006,2,0)</f>
        <v>Fruit Cocktail杂果</v>
      </c>
      <c r="D171" s="78">
        <v>1</v>
      </c>
      <c r="E171" s="77"/>
    </row>
    <row r="172" spans="1:5" ht="18.5" customHeight="1" x14ac:dyDescent="0.45">
      <c r="A172" s="106">
        <v>202111126</v>
      </c>
      <c r="B172" s="55" t="s">
        <v>441</v>
      </c>
      <c r="C172" t="str">
        <f>VLOOKUP(B172,summary!$A$5:$B$5006,2,0)</f>
        <v>Longan in Syrup龙眼</v>
      </c>
      <c r="D172" s="78">
        <v>1</v>
      </c>
      <c r="E172" s="77"/>
    </row>
    <row r="173" spans="1:5" ht="18.5" customHeight="1" x14ac:dyDescent="0.45">
      <c r="A173" s="106">
        <v>202111126</v>
      </c>
      <c r="B173" s="55" t="s">
        <v>458</v>
      </c>
      <c r="C173" t="str">
        <f>VLOOKUP(B173,summary!$A$5:$B$5006,2,0)</f>
        <v>Cream Corn玉米浆</v>
      </c>
      <c r="D173" s="78">
        <v>1</v>
      </c>
      <c r="E173" s="77"/>
    </row>
    <row r="174" spans="1:5" ht="18.5" customHeight="1" x14ac:dyDescent="0.45">
      <c r="A174" s="106">
        <v>202111126</v>
      </c>
      <c r="B174" s="55" t="s">
        <v>461</v>
      </c>
      <c r="C174" t="str">
        <f>VLOOKUP(B174,summary!$A$5:$B$5006,2,0)</f>
        <v>Whole Corn玉米粒</v>
      </c>
      <c r="D174" s="78">
        <v>1</v>
      </c>
      <c r="E174" s="77"/>
    </row>
    <row r="175" spans="1:5" ht="18.5" customHeight="1" x14ac:dyDescent="0.45">
      <c r="A175" s="106">
        <v>202111126</v>
      </c>
      <c r="B175" s="55" t="s">
        <v>495</v>
      </c>
      <c r="C175" t="str">
        <f>VLOOKUP(B175,summary!$A$5:$B$5006,2,0)</f>
        <v>Coconut Milk 椰浆</v>
      </c>
      <c r="D175" s="78">
        <v>2</v>
      </c>
      <c r="E175" s="77"/>
    </row>
    <row r="176" spans="1:5" ht="18.5" customHeight="1" x14ac:dyDescent="0.45">
      <c r="A176" s="106">
        <v>202111126</v>
      </c>
      <c r="B176" s="55" t="s">
        <v>537</v>
      </c>
      <c r="C176" t="str">
        <f>VLOOKUP(B176,summary!$A$5:$B$5006,2,0)</f>
        <v>Fine Sugar 白糖</v>
      </c>
      <c r="D176" s="78">
        <v>2</v>
      </c>
      <c r="E176" s="77"/>
    </row>
    <row r="177" spans="1:5" ht="18.5" customHeight="1" x14ac:dyDescent="0.45">
      <c r="A177" s="106">
        <v>202111126</v>
      </c>
      <c r="B177" s="55" t="s">
        <v>545</v>
      </c>
      <c r="C177" t="str">
        <f>VLOOKUP(B177,summary!$A$5:$B$5006,2,0)</f>
        <v>Coconut Sugar椰糖</v>
      </c>
      <c r="D177" s="78">
        <v>2</v>
      </c>
      <c r="E177" s="77"/>
    </row>
    <row r="178" spans="1:5" ht="18.5" customHeight="1" x14ac:dyDescent="0.45">
      <c r="A178" s="106">
        <v>202111126</v>
      </c>
      <c r="B178" s="55" t="s">
        <v>385</v>
      </c>
      <c r="C178" t="str">
        <f>VLOOKUP(B178,summary!$A$5:$B$5006,2,0)</f>
        <v>Honey Pearl - Black 蜜糖珍珠</v>
      </c>
      <c r="D178" s="78">
        <v>1</v>
      </c>
      <c r="E178" s="77"/>
    </row>
    <row r="179" spans="1:5" ht="18.5" customHeight="1" x14ac:dyDescent="0.45">
      <c r="A179" s="106">
        <v>202111127</v>
      </c>
      <c r="B179" s="55" t="s">
        <v>200</v>
      </c>
      <c r="C179" t="str">
        <f>VLOOKUP(B179,summary!$A$5:$B$5006,2,0)</f>
        <v>Tadpole蝌蚪</v>
      </c>
      <c r="D179" s="78">
        <v>1</v>
      </c>
      <c r="E179" s="77"/>
    </row>
    <row r="180" spans="1:5" ht="18.5" customHeight="1" x14ac:dyDescent="0.45">
      <c r="A180" s="106">
        <v>202111127</v>
      </c>
      <c r="B180" s="55" t="s">
        <v>269</v>
      </c>
      <c r="C180" t="str">
        <f>VLOOKUP(B180,summary!$A$5:$B$5006,2,0)</f>
        <v>Potato Starch 风车粉</v>
      </c>
      <c r="D180" s="78">
        <v>1</v>
      </c>
      <c r="E180" s="77"/>
    </row>
    <row r="181" spans="1:5" ht="18.5" customHeight="1" x14ac:dyDescent="0.45">
      <c r="A181" s="106">
        <v>202111127</v>
      </c>
      <c r="B181" s="55" t="s">
        <v>252</v>
      </c>
      <c r="C181" t="str">
        <f>VLOOKUP(B181,summary!$A$5:$B$5006,2,0)</f>
        <v>Sweet Potato Powder番薯粉</v>
      </c>
      <c r="D181" s="78">
        <v>1</v>
      </c>
      <c r="E181" s="77"/>
    </row>
    <row r="182" spans="1:5" ht="18.5" customHeight="1" x14ac:dyDescent="0.45">
      <c r="A182" s="106">
        <v>202111127</v>
      </c>
      <c r="B182" s="55" t="s">
        <v>314</v>
      </c>
      <c r="C182" t="str">
        <f>VLOOKUP(B182,summary!$A$5:$B$5006,2,0)</f>
        <v>Green Bean 绿豆</v>
      </c>
      <c r="D182" s="78">
        <v>4</v>
      </c>
      <c r="E182" s="77"/>
    </row>
    <row r="183" spans="1:5" ht="18.5" customHeight="1" x14ac:dyDescent="0.45">
      <c r="A183" s="106">
        <v>202111127</v>
      </c>
      <c r="B183" s="55" t="s">
        <v>331</v>
      </c>
      <c r="C183" t="str">
        <f>VLOOKUP(B183,summary!$A$5:$B$5006,2,0)</f>
        <v>Black Glutinous Rice 黑糯米</v>
      </c>
      <c r="D183" s="78">
        <v>1</v>
      </c>
      <c r="E183" s="77"/>
    </row>
    <row r="184" spans="1:5" ht="18.5" customHeight="1" x14ac:dyDescent="0.45">
      <c r="A184" s="106">
        <v>202111127</v>
      </c>
      <c r="B184" s="55" t="s">
        <v>299</v>
      </c>
      <c r="C184" t="str">
        <f>VLOOKUP(B184,summary!$A$5:$B$5006,2,0)</f>
        <v>Red Bean红豆</v>
      </c>
      <c r="D184" s="78">
        <v>4</v>
      </c>
      <c r="E184" s="77"/>
    </row>
    <row r="185" spans="1:5" ht="18.5" customHeight="1" x14ac:dyDescent="0.45">
      <c r="A185" s="106">
        <v>202111127</v>
      </c>
      <c r="B185" s="55" t="s">
        <v>338</v>
      </c>
      <c r="C185" t="str">
        <f>VLOOKUP(B185,summary!$A$5:$B$5006,2,0)</f>
        <v>White Wheat 大麦</v>
      </c>
      <c r="D185" s="78">
        <v>1</v>
      </c>
      <c r="E185" s="77"/>
    </row>
    <row r="186" spans="1:5" ht="18.5" customHeight="1" x14ac:dyDescent="0.45">
      <c r="A186" s="106">
        <v>202111127</v>
      </c>
      <c r="B186" s="55" t="s">
        <v>340</v>
      </c>
      <c r="C186" t="str">
        <f>VLOOKUP(B186,summary!$A$5:$B$5006,2,0)</f>
        <v>Pearl Barley 薏米</v>
      </c>
      <c r="D186" s="78">
        <v>1</v>
      </c>
      <c r="E186" s="77"/>
    </row>
    <row r="187" spans="1:5" ht="18.5" customHeight="1" x14ac:dyDescent="0.45">
      <c r="A187" s="106">
        <v>202111127</v>
      </c>
      <c r="B187" s="55" t="s">
        <v>347</v>
      </c>
      <c r="C187" t="str">
        <f>VLOOKUP(B187,summary!$A$5:$B$5006,2,0)</f>
        <v>Small Sago 小丸</v>
      </c>
      <c r="D187" s="78">
        <v>1</v>
      </c>
      <c r="E187" s="77"/>
    </row>
    <row r="188" spans="1:5" ht="18.5" customHeight="1" x14ac:dyDescent="0.45">
      <c r="A188" s="106">
        <v>202111127</v>
      </c>
      <c r="B188" s="55" t="s">
        <v>343</v>
      </c>
      <c r="C188" t="str">
        <f>VLOOKUP(B188,summary!$A$5:$B$5006,2,0)</f>
        <v>Big Sago 大丸</v>
      </c>
      <c r="D188" s="78">
        <v>1</v>
      </c>
      <c r="E188" s="77"/>
    </row>
    <row r="189" spans="1:5" ht="18.5" customHeight="1" x14ac:dyDescent="0.45">
      <c r="A189" s="106">
        <v>202111127</v>
      </c>
      <c r="B189" s="55" t="s">
        <v>545</v>
      </c>
      <c r="C189" t="str">
        <f>VLOOKUP(B189,summary!$A$5:$B$5006,2,0)</f>
        <v>Coconut Sugar椰糖</v>
      </c>
      <c r="D189" s="78">
        <v>1</v>
      </c>
      <c r="E189" s="77"/>
    </row>
    <row r="190" spans="1:5" ht="18.5" customHeight="1" x14ac:dyDescent="0.45">
      <c r="A190" s="106">
        <v>202111127</v>
      </c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95">
    <cfRule type="duplicateValues" dxfId="133" priority="13"/>
  </conditionalFormatting>
  <conditionalFormatting sqref="B104">
    <cfRule type="duplicateValues" dxfId="132" priority="12"/>
  </conditionalFormatting>
  <conditionalFormatting sqref="B105">
    <cfRule type="duplicateValues" dxfId="131" priority="11"/>
  </conditionalFormatting>
  <conditionalFormatting sqref="B106">
    <cfRule type="duplicateValues" dxfId="130" priority="10"/>
  </conditionalFormatting>
  <conditionalFormatting sqref="B107 B97:B98">
    <cfRule type="duplicateValues" dxfId="129" priority="14"/>
  </conditionalFormatting>
  <conditionalFormatting sqref="B99 B96 B101:B104">
    <cfRule type="duplicateValues" dxfId="128" priority="15"/>
  </conditionalFormatting>
  <conditionalFormatting sqref="B100">
    <cfRule type="duplicateValues" dxfId="127" priority="9"/>
  </conditionalFormatting>
  <conditionalFormatting sqref="B120">
    <cfRule type="duplicateValues" dxfId="126" priority="4"/>
  </conditionalFormatting>
  <conditionalFormatting sqref="B124">
    <cfRule type="duplicateValues" dxfId="125" priority="3"/>
  </conditionalFormatting>
  <conditionalFormatting sqref="B124">
    <cfRule type="duplicateValues" dxfId="124" priority="2"/>
  </conditionalFormatting>
  <conditionalFormatting sqref="B121">
    <cfRule type="duplicateValues" dxfId="123" priority="5"/>
  </conditionalFormatting>
  <conditionalFormatting sqref="B122">
    <cfRule type="duplicateValues" dxfId="122" priority="6"/>
  </conditionalFormatting>
  <conditionalFormatting sqref="B123">
    <cfRule type="duplicateValues" dxfId="121" priority="1"/>
  </conditionalFormatting>
  <conditionalFormatting sqref="B125">
    <cfRule type="duplicateValues" dxfId="120" priority="7"/>
  </conditionalFormatting>
  <conditionalFormatting sqref="B126:B128">
    <cfRule type="duplicateValues" dxfId="119" priority="8"/>
  </conditionalFormatting>
  <pageMargins left="0.7" right="0.7" top="0.75" bottom="0.75" header="0.3" footer="0.3"/>
  <pageSetup paperSize="256" orientation="portrait" horizontalDpi="203" verticalDpi="20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DE55-C5CF-4484-A53E-9F61DEDE7170}">
  <dimension ref="A1:E565"/>
  <sheetViews>
    <sheetView topLeftCell="A117" workbookViewId="0">
      <selection activeCell="A132" sqref="A13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354.5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202111091</v>
      </c>
      <c r="B3" s="55" t="s">
        <v>658</v>
      </c>
      <c r="C3" t="str">
        <f>VLOOKUP(B3,summary!$A$5:$B$5006,2,0)</f>
        <v>Bobo Cha Cubes.摩摩喳喳</v>
      </c>
      <c r="D3" s="78">
        <v>1</v>
      </c>
      <c r="E3" s="77"/>
    </row>
    <row r="4" spans="1:5" ht="18.5" x14ac:dyDescent="0.45">
      <c r="A4" s="106">
        <v>202111091</v>
      </c>
      <c r="B4" s="55" t="s">
        <v>291</v>
      </c>
      <c r="C4" t="str">
        <f>VLOOKUP(B4,summary!$A$5:$B$5006,2,0)</f>
        <v>Atap Seeds in Syrup亚嗒子</v>
      </c>
      <c r="D4" s="78">
        <v>2</v>
      </c>
      <c r="E4" s="77"/>
    </row>
    <row r="5" spans="1:5" ht="18.5" x14ac:dyDescent="0.45">
      <c r="A5" s="106">
        <v>202111091</v>
      </c>
      <c r="B5" s="55" t="s">
        <v>331</v>
      </c>
      <c r="C5" t="str">
        <f>VLOOKUP(B5,summary!$A$5:$B$5006,2,0)</f>
        <v>Black Glutinous Rice 黑糯米</v>
      </c>
      <c r="D5" s="78">
        <v>1</v>
      </c>
      <c r="E5" s="77"/>
    </row>
    <row r="6" spans="1:5" ht="18.5" x14ac:dyDescent="0.45">
      <c r="A6" s="106">
        <v>202111091</v>
      </c>
      <c r="B6" s="55" t="s">
        <v>351</v>
      </c>
      <c r="C6" t="str">
        <f>VLOOKUP(B6,summary!$A$5:$B$5006,2,0)</f>
        <v>Dried Longan 龙眼干</v>
      </c>
      <c r="D6" s="78">
        <v>2</v>
      </c>
      <c r="E6" s="77"/>
    </row>
    <row r="7" spans="1:5" ht="18.5" x14ac:dyDescent="0.45">
      <c r="A7" s="106">
        <v>202111091</v>
      </c>
      <c r="B7" s="55" t="s">
        <v>299</v>
      </c>
      <c r="C7" t="str">
        <f>VLOOKUP(B7,summary!$A$5:$B$5006,2,0)</f>
        <v>Red Bean红豆</v>
      </c>
      <c r="D7" s="78">
        <v>2</v>
      </c>
      <c r="E7" s="77"/>
    </row>
    <row r="8" spans="1:5" ht="18.5" x14ac:dyDescent="0.45">
      <c r="A8" s="106">
        <v>202111091</v>
      </c>
      <c r="B8" s="55" t="s">
        <v>297</v>
      </c>
      <c r="C8" t="str">
        <f>VLOOKUP(B8,summary!$A$5:$B$5006,2,0)</f>
        <v>GingKo Nut (Peel off)白果仁</v>
      </c>
      <c r="D8" s="78">
        <v>2</v>
      </c>
      <c r="E8" s="77"/>
    </row>
    <row r="9" spans="1:5" ht="18.5" x14ac:dyDescent="0.45">
      <c r="A9" s="106">
        <v>202111091</v>
      </c>
      <c r="B9" s="55" t="s">
        <v>458</v>
      </c>
      <c r="C9" t="str">
        <f>VLOOKUP(B9,summary!$A$5:$B$5006,2,0)</f>
        <v>Cream Corn玉米浆</v>
      </c>
      <c r="D9" s="78">
        <v>1</v>
      </c>
      <c r="E9" s="77"/>
    </row>
    <row r="10" spans="1:5" ht="18.5" x14ac:dyDescent="0.45">
      <c r="A10" s="106">
        <v>202111091</v>
      </c>
      <c r="B10" s="55" t="s">
        <v>446</v>
      </c>
      <c r="C10" t="str">
        <f>VLOOKUP(B10,summary!$A$5:$B$5006,2,0)</f>
        <v>Lychee in Syrup荔枝</v>
      </c>
      <c r="D10" s="78">
        <v>2</v>
      </c>
      <c r="E10" s="77"/>
    </row>
    <row r="11" spans="1:5" ht="18.5" x14ac:dyDescent="0.45">
      <c r="A11" s="106">
        <v>202111091</v>
      </c>
      <c r="B11" s="55" t="s">
        <v>454</v>
      </c>
      <c r="C11" t="str">
        <f>VLOOKUP(B11,summary!$A$5:$B$5006,2,0)</f>
        <v>Fruit Cocktail杂果</v>
      </c>
      <c r="D11" s="78">
        <v>1</v>
      </c>
      <c r="E11" s="77"/>
    </row>
    <row r="12" spans="1:5" ht="18.5" x14ac:dyDescent="0.45">
      <c r="A12" s="106">
        <v>202111091</v>
      </c>
      <c r="B12" s="55" t="s">
        <v>565</v>
      </c>
      <c r="C12" t="str">
        <f>VLOOKUP(B12,summary!$A$5:$B$5006,2,0)</f>
        <v>Pandan Leaf 班兰叶</v>
      </c>
      <c r="D12" s="78">
        <v>3</v>
      </c>
      <c r="E12" s="77"/>
    </row>
    <row r="13" spans="1:5" ht="18.5" x14ac:dyDescent="0.45">
      <c r="A13" s="106">
        <v>202111091</v>
      </c>
      <c r="B13" s="55" t="s">
        <v>559</v>
      </c>
      <c r="C13" t="str">
        <f>VLOOKUP(B13,summary!$A$5:$B$5006,2,0)</f>
        <v>Sweet Potato 番薯</v>
      </c>
      <c r="D13" s="78">
        <v>20</v>
      </c>
      <c r="E13" s="77"/>
    </row>
    <row r="14" spans="1:5" ht="18.5" x14ac:dyDescent="0.45">
      <c r="A14" s="106">
        <v>202111091</v>
      </c>
      <c r="B14" s="55" t="s">
        <v>562</v>
      </c>
      <c r="C14" t="str">
        <f>VLOOKUP(B14,summary!$A$5:$B$5006,2,0)</f>
        <v>Yam 芋头</v>
      </c>
      <c r="D14" s="78">
        <v>4</v>
      </c>
      <c r="E14" s="77"/>
    </row>
    <row r="15" spans="1:5" ht="18.5" x14ac:dyDescent="0.45">
      <c r="A15" s="106">
        <v>202111091</v>
      </c>
      <c r="B15" s="55" t="s">
        <v>578</v>
      </c>
      <c r="C15" t="str">
        <f>VLOOKUP(B15,summary!$A$5:$B$5006,2,0)</f>
        <v>Yu Tiao 油条</v>
      </c>
      <c r="D15" s="78">
        <v>20</v>
      </c>
      <c r="E15" s="77"/>
    </row>
    <row r="16" spans="1:5" ht="18.5" x14ac:dyDescent="0.45">
      <c r="A16" s="106">
        <v>202111109</v>
      </c>
      <c r="B16" s="55" t="s">
        <v>331</v>
      </c>
      <c r="C16" t="str">
        <f>VLOOKUP(B16,summary!$A$5:$B$5006,2,0)</f>
        <v>Black Glutinous Rice 黑糯米</v>
      </c>
      <c r="D16" s="78">
        <v>1</v>
      </c>
      <c r="E16" s="77"/>
    </row>
    <row r="17" spans="1:5" ht="18.5" x14ac:dyDescent="0.45">
      <c r="A17" s="106">
        <v>202111109</v>
      </c>
      <c r="B17" s="55" t="s">
        <v>351</v>
      </c>
      <c r="C17" t="str">
        <f>VLOOKUP(B17,summary!$A$5:$B$5006,2,0)</f>
        <v>Dried Longan 龙眼干</v>
      </c>
      <c r="D17" s="78">
        <v>2</v>
      </c>
      <c r="E17" s="77"/>
    </row>
    <row r="18" spans="1:5" ht="18.5" x14ac:dyDescent="0.45">
      <c r="A18" s="106">
        <v>202111109</v>
      </c>
      <c r="B18" s="55" t="s">
        <v>340</v>
      </c>
      <c r="C18" t="str">
        <f>VLOOKUP(B18,summary!$A$5:$B$5006,2,0)</f>
        <v>Pearl Barley 薏米</v>
      </c>
      <c r="D18" s="78">
        <v>1</v>
      </c>
      <c r="E18" s="77"/>
    </row>
    <row r="19" spans="1:5" ht="18.5" x14ac:dyDescent="0.45">
      <c r="A19" s="106">
        <v>202111109</v>
      </c>
      <c r="B19" s="55" t="s">
        <v>347</v>
      </c>
      <c r="C19" t="str">
        <f>VLOOKUP(B19,summary!$A$5:$B$5006,2,0)</f>
        <v>Small Sago 小丸</v>
      </c>
      <c r="D19" s="78">
        <v>1</v>
      </c>
      <c r="E19" s="77"/>
    </row>
    <row r="20" spans="1:5" ht="18.5" x14ac:dyDescent="0.45">
      <c r="A20" s="106">
        <v>202111109</v>
      </c>
      <c r="B20" s="55" t="s">
        <v>299</v>
      </c>
      <c r="C20" t="str">
        <f>VLOOKUP(B20,summary!$A$5:$B$5006,2,0)</f>
        <v>Red Bean红豆</v>
      </c>
      <c r="D20" s="78">
        <v>1</v>
      </c>
      <c r="E20" s="77"/>
    </row>
    <row r="21" spans="1:5" ht="18.5" x14ac:dyDescent="0.45">
      <c r="A21" s="106">
        <v>202111109</v>
      </c>
      <c r="B21" s="55" t="s">
        <v>314</v>
      </c>
      <c r="C21" t="str">
        <f>VLOOKUP(B21,summary!$A$5:$B$5006,2,0)</f>
        <v>Green Bean 绿豆</v>
      </c>
      <c r="D21" s="91">
        <v>1</v>
      </c>
      <c r="E21" s="77"/>
    </row>
    <row r="22" spans="1:5" ht="18.5" x14ac:dyDescent="0.45">
      <c r="A22" s="106">
        <v>202111109</v>
      </c>
      <c r="B22" s="55" t="s">
        <v>566</v>
      </c>
      <c r="C22" t="str">
        <f>VLOOKUP(B22,summary!$A$5:$B$5006,2,0)</f>
        <v>Lime 酸甘</v>
      </c>
      <c r="D22" s="91">
        <v>0.5</v>
      </c>
      <c r="E22" s="77"/>
    </row>
    <row r="23" spans="1:5" ht="18.5" x14ac:dyDescent="0.45">
      <c r="A23" s="106">
        <v>202111109</v>
      </c>
      <c r="B23" s="55" t="s">
        <v>446</v>
      </c>
      <c r="C23" t="str">
        <f>VLOOKUP(B23,summary!$A$5:$B$5006,2,0)</f>
        <v>Lychee in Syrup荔枝</v>
      </c>
      <c r="D23" s="91">
        <v>2</v>
      </c>
      <c r="E23" s="77"/>
    </row>
    <row r="24" spans="1:5" ht="18.5" x14ac:dyDescent="0.45">
      <c r="A24" s="106">
        <v>202111109</v>
      </c>
      <c r="B24" s="55" t="s">
        <v>559</v>
      </c>
      <c r="C24" t="str">
        <f>VLOOKUP(B24,summary!$A$5:$B$5006,2,0)</f>
        <v>Sweet Potato 番薯</v>
      </c>
      <c r="D24" s="91">
        <v>2</v>
      </c>
      <c r="E24" s="77"/>
    </row>
    <row r="25" spans="1:5" ht="18.5" x14ac:dyDescent="0.45">
      <c r="A25" s="106">
        <v>202111109</v>
      </c>
      <c r="B25" s="55" t="s">
        <v>565</v>
      </c>
      <c r="C25" t="str">
        <f>VLOOKUP(B25,summary!$A$5:$B$5006,2,0)</f>
        <v>Pandan Leaf 班兰叶</v>
      </c>
      <c r="D25" s="91">
        <v>1</v>
      </c>
      <c r="E25" s="77"/>
    </row>
    <row r="26" spans="1:5" ht="18.5" x14ac:dyDescent="0.45">
      <c r="A26" s="106">
        <v>202111109</v>
      </c>
      <c r="B26" s="55" t="s">
        <v>578</v>
      </c>
      <c r="C26" t="str">
        <f>VLOOKUP(B26,summary!$A$5:$B$5006,2,0)</f>
        <v>Yu Tiao 油条</v>
      </c>
      <c r="D26" s="91">
        <v>10</v>
      </c>
      <c r="E26" s="77"/>
    </row>
    <row r="27" spans="1:5" ht="18.5" x14ac:dyDescent="0.45">
      <c r="A27" s="106">
        <v>202111128</v>
      </c>
      <c r="B27" s="55" t="s">
        <v>667</v>
      </c>
      <c r="C27" t="str">
        <f>VLOOKUP(B27,summary!$A$5:$B$5006,2,0)</f>
        <v>Pong Thai Hai (Wet) 碰大海</v>
      </c>
      <c r="D27" s="91">
        <v>3</v>
      </c>
      <c r="E27" s="77"/>
    </row>
    <row r="28" spans="1:5" ht="18.5" x14ac:dyDescent="0.45">
      <c r="A28" s="106">
        <v>202111128</v>
      </c>
      <c r="B28" s="55" t="s">
        <v>295</v>
      </c>
      <c r="C28" t="str">
        <f>VLOOKUP(B28,summary!$A$5:$B$5006,2,0)</f>
        <v>Selaseh (Basil Seed) 青蛙蛋</v>
      </c>
      <c r="D28" s="91">
        <v>1</v>
      </c>
      <c r="E28" s="77"/>
    </row>
    <row r="29" spans="1:5" ht="18.5" x14ac:dyDescent="0.45">
      <c r="A29" s="106">
        <v>202111128</v>
      </c>
      <c r="B29" s="55" t="s">
        <v>305</v>
      </c>
      <c r="C29" t="str">
        <f>VLOOKUP(B29,summary!$A$5:$B$5006,2,0)</f>
        <v>Small Red Bean小红豆</v>
      </c>
      <c r="D29" s="91">
        <v>5</v>
      </c>
      <c r="E29" s="77"/>
    </row>
    <row r="30" spans="1:5" ht="18.5" x14ac:dyDescent="0.45">
      <c r="A30" s="106">
        <v>202111128</v>
      </c>
      <c r="B30" s="55" t="s">
        <v>331</v>
      </c>
      <c r="C30" t="str">
        <f>VLOOKUP(B30,summary!$A$5:$B$5006,2,0)</f>
        <v>Black Glutinous Rice 黑糯米</v>
      </c>
      <c r="D30" s="91">
        <v>2</v>
      </c>
      <c r="E30" s="77"/>
    </row>
    <row r="31" spans="1:5" ht="18.5" x14ac:dyDescent="0.45">
      <c r="A31" s="106">
        <v>202111128</v>
      </c>
      <c r="B31" s="55" t="s">
        <v>343</v>
      </c>
      <c r="C31" t="str">
        <f>VLOOKUP(B31,summary!$A$5:$B$5006,2,0)</f>
        <v>Big Sago 大丸</v>
      </c>
      <c r="D31" s="91">
        <v>1</v>
      </c>
      <c r="E31" s="77"/>
    </row>
    <row r="32" spans="1:5" ht="18.5" x14ac:dyDescent="0.45">
      <c r="A32" s="106">
        <v>202111128</v>
      </c>
      <c r="B32" s="55" t="s">
        <v>347</v>
      </c>
      <c r="C32" t="str">
        <f>VLOOKUP(B32,summary!$A$5:$B$5006,2,0)</f>
        <v>Small Sago 小丸</v>
      </c>
      <c r="D32" s="91">
        <v>1</v>
      </c>
      <c r="E32" s="77"/>
    </row>
    <row r="33" spans="1:5" ht="18.5" x14ac:dyDescent="0.45">
      <c r="A33" s="106">
        <v>202111128</v>
      </c>
      <c r="B33" s="55" t="s">
        <v>374</v>
      </c>
      <c r="C33" t="str">
        <f>VLOOKUP(B33,summary!$A$5:$B$5006,2,0)</f>
        <v>Bean Curd Sheet 腐竹</v>
      </c>
      <c r="D33" s="91">
        <v>10</v>
      </c>
      <c r="E33" s="77"/>
    </row>
    <row r="34" spans="1:5" ht="18.5" x14ac:dyDescent="0.45">
      <c r="A34" s="106">
        <v>202111128</v>
      </c>
      <c r="B34" s="55" t="s">
        <v>492</v>
      </c>
      <c r="C34" t="str">
        <f>VLOOKUP(B34,summary!$A$5:$B$5006,2,0)</f>
        <v>Water Chestnut 马蹄 - 箱</v>
      </c>
      <c r="D34" s="91">
        <v>1</v>
      </c>
      <c r="E34" s="77"/>
    </row>
    <row r="35" spans="1:5" ht="18.5" x14ac:dyDescent="0.45">
      <c r="A35" s="106">
        <v>202111128</v>
      </c>
      <c r="B35" s="55" t="s">
        <v>495</v>
      </c>
      <c r="C35" t="str">
        <f>VLOOKUP(B35,summary!$A$5:$B$5006,2,0)</f>
        <v>Coconut Milk 椰浆</v>
      </c>
      <c r="D35" s="91">
        <v>2</v>
      </c>
      <c r="E35" s="77"/>
    </row>
    <row r="36" spans="1:5" ht="18.5" x14ac:dyDescent="0.45">
      <c r="A36" s="106">
        <v>202111128</v>
      </c>
      <c r="B36" s="55" t="s">
        <v>562</v>
      </c>
      <c r="C36" t="str">
        <f>VLOOKUP(B36,summary!$A$5:$B$5006,2,0)</f>
        <v>Yam 芋头</v>
      </c>
      <c r="D36" s="91">
        <v>7</v>
      </c>
      <c r="E36" s="77"/>
    </row>
    <row r="37" spans="1:5" ht="18.5" x14ac:dyDescent="0.45">
      <c r="A37" s="106">
        <v>202111128</v>
      </c>
      <c r="B37" s="55" t="s">
        <v>565</v>
      </c>
      <c r="C37" t="str">
        <f>VLOOKUP(B37,summary!$A$5:$B$5006,2,0)</f>
        <v>Pandan Leaf 班兰叶</v>
      </c>
      <c r="D37" s="91">
        <v>7</v>
      </c>
      <c r="E37" s="77"/>
    </row>
    <row r="38" spans="1:5" ht="18.5" x14ac:dyDescent="0.45">
      <c r="A38" s="106">
        <v>202111128</v>
      </c>
      <c r="B38" s="55" t="s">
        <v>566</v>
      </c>
      <c r="C38" t="str">
        <f>VLOOKUP(B38,summary!$A$5:$B$5006,2,0)</f>
        <v>Lime 酸甘</v>
      </c>
      <c r="D38" s="91">
        <v>2</v>
      </c>
      <c r="E38" s="77"/>
    </row>
    <row r="39" spans="1:5" ht="18.5" x14ac:dyDescent="0.45">
      <c r="A39" s="106">
        <v>202111129</v>
      </c>
      <c r="B39" s="55" t="s">
        <v>332</v>
      </c>
      <c r="C39" t="str">
        <f>VLOOKUP(B39,summary!$A$5:$B$5006,2,0)</f>
        <v>Black Glutinous Rice 黑糯米</v>
      </c>
      <c r="D39" s="91">
        <v>2</v>
      </c>
      <c r="E39" s="77"/>
    </row>
    <row r="40" spans="1:5" ht="18.5" x14ac:dyDescent="0.45">
      <c r="A40" s="106">
        <v>202111129</v>
      </c>
      <c r="B40" s="55" t="s">
        <v>433</v>
      </c>
      <c r="C40" t="str">
        <f>VLOOKUP(B40,summary!$A$5:$B$5006,2,0)</f>
        <v>Sea Coconut海底椰</v>
      </c>
      <c r="D40" s="91">
        <v>1</v>
      </c>
      <c r="E40" s="77"/>
    </row>
    <row r="41" spans="1:5" ht="18.5" x14ac:dyDescent="0.45">
      <c r="A41" s="106">
        <v>202111129</v>
      </c>
      <c r="B41" s="55" t="s">
        <v>436</v>
      </c>
      <c r="C41" t="str">
        <f>VLOOKUP(B41,summary!$A$5:$B$5006,2,0)</f>
        <v>Nata De Coco椰果芊 15mm</v>
      </c>
      <c r="D41" s="91">
        <v>1</v>
      </c>
      <c r="E41" s="77"/>
    </row>
    <row r="42" spans="1:5" ht="18.5" x14ac:dyDescent="0.45">
      <c r="A42" s="106">
        <v>202111129</v>
      </c>
      <c r="B42" s="55" t="s">
        <v>441</v>
      </c>
      <c r="C42" t="str">
        <f>VLOOKUP(B42,summary!$A$5:$B$5006,2,0)</f>
        <v>Longan in Syrup龙眼</v>
      </c>
      <c r="D42" s="91">
        <v>1</v>
      </c>
      <c r="E42" s="77"/>
    </row>
    <row r="43" spans="1:5" ht="18.5" x14ac:dyDescent="0.45">
      <c r="A43" s="106">
        <v>202111129</v>
      </c>
      <c r="B43" s="55" t="s">
        <v>537</v>
      </c>
      <c r="C43" t="str">
        <f>VLOOKUP(B43,summary!$A$5:$B$5006,2,0)</f>
        <v>Fine Sugar 白糖</v>
      </c>
      <c r="D43" s="91">
        <v>1</v>
      </c>
      <c r="E43" s="77"/>
    </row>
    <row r="44" spans="1:5" ht="18.5" x14ac:dyDescent="0.45">
      <c r="A44" s="106">
        <v>202111129</v>
      </c>
      <c r="B44" s="55" t="s">
        <v>559</v>
      </c>
      <c r="C44" t="str">
        <f>VLOOKUP(B44,summary!$A$5:$B$5006,2,0)</f>
        <v>Sweet Potato 番薯</v>
      </c>
      <c r="D44" s="91">
        <v>5</v>
      </c>
      <c r="E44" s="77"/>
    </row>
    <row r="45" spans="1:5" ht="18.5" x14ac:dyDescent="0.45">
      <c r="A45" s="106">
        <v>202111129</v>
      </c>
      <c r="B45" s="55" t="s">
        <v>562</v>
      </c>
      <c r="C45" t="str">
        <f>VLOOKUP(B45,summary!$A$5:$B$5006,2,0)</f>
        <v>Yam 芋头</v>
      </c>
      <c r="D45" s="91">
        <v>1</v>
      </c>
      <c r="E45" s="77"/>
    </row>
    <row r="46" spans="1:5" ht="18.5" x14ac:dyDescent="0.45">
      <c r="A46" s="106">
        <v>202111130</v>
      </c>
      <c r="B46" s="55" t="s">
        <v>646</v>
      </c>
      <c r="C46" t="str">
        <f>VLOOKUP(B46,summary!$A$5:$B$5006,2,0)</f>
        <v>Durian Puree 榴莲</v>
      </c>
      <c r="D46" s="91">
        <v>1</v>
      </c>
      <c r="E46" s="77"/>
    </row>
    <row r="47" spans="1:5" ht="18.5" x14ac:dyDescent="0.45">
      <c r="A47" s="106">
        <v>202111130</v>
      </c>
      <c r="B47" s="55" t="s">
        <v>647</v>
      </c>
      <c r="C47" t="str">
        <f>VLOOKUP(B47,summary!$A$5:$B$5006,2,0)</f>
        <v>Mango Puree芒果</v>
      </c>
      <c r="D47" s="91">
        <v>1</v>
      </c>
      <c r="E47" s="77"/>
    </row>
    <row r="48" spans="1:5" ht="18.5" x14ac:dyDescent="0.45">
      <c r="A48" s="106">
        <v>202111130</v>
      </c>
      <c r="B48" s="55" t="s">
        <v>648</v>
      </c>
      <c r="C48" t="str">
        <f>VLOOKUP(B48,summary!$A$5:$B$5006,2,0)</f>
        <v>Strawberry Puree草莓</v>
      </c>
      <c r="D48" s="91">
        <v>1</v>
      </c>
      <c r="E48" s="77"/>
    </row>
    <row r="49" spans="1:5" ht="18.5" x14ac:dyDescent="0.45">
      <c r="A49" s="106">
        <v>202111130</v>
      </c>
      <c r="B49" s="55" t="s">
        <v>289</v>
      </c>
      <c r="C49" t="str">
        <f>VLOOKUP(B49,summary!$A$5:$B$5006,2,0)</f>
        <v>Atap Seeds in Syrup亚嗒子</v>
      </c>
      <c r="D49" s="91">
        <v>1</v>
      </c>
      <c r="E49" s="77"/>
    </row>
    <row r="50" spans="1:5" ht="18.5" x14ac:dyDescent="0.45">
      <c r="A50" s="106">
        <v>202111130</v>
      </c>
      <c r="B50" s="55" t="s">
        <v>297</v>
      </c>
      <c r="C50" t="str">
        <f>VLOOKUP(B50,summary!$A$5:$B$5006,2,0)</f>
        <v>GingKo Nut (Peel off)白果仁</v>
      </c>
      <c r="D50" s="91">
        <v>1</v>
      </c>
      <c r="E50" s="77"/>
    </row>
    <row r="51" spans="1:5" ht="18.5" x14ac:dyDescent="0.45">
      <c r="A51" s="106">
        <v>202111130</v>
      </c>
      <c r="B51" s="55" t="s">
        <v>299</v>
      </c>
      <c r="C51" t="str">
        <f>VLOOKUP(B51,summary!$A$5:$B$5006,2,0)</f>
        <v>Red Bean红豆</v>
      </c>
      <c r="D51" s="91">
        <v>1</v>
      </c>
      <c r="E51" s="77"/>
    </row>
    <row r="52" spans="1:5" ht="18.5" x14ac:dyDescent="0.45">
      <c r="A52" s="106">
        <v>202111130</v>
      </c>
      <c r="B52" s="55" t="s">
        <v>314</v>
      </c>
      <c r="C52" t="str">
        <f>VLOOKUP(B52,summary!$A$5:$B$5006,2,0)</f>
        <v>Green Bean 绿豆</v>
      </c>
      <c r="D52" s="91">
        <v>1</v>
      </c>
      <c r="E52" s="77"/>
    </row>
    <row r="53" spans="1:5" ht="18.5" x14ac:dyDescent="0.45">
      <c r="A53" s="106">
        <v>202111130</v>
      </c>
      <c r="B53" s="55" t="s">
        <v>351</v>
      </c>
      <c r="C53" t="str">
        <f>VLOOKUP(B53,summary!$A$5:$B$5006,2,0)</f>
        <v>Dried Longan 龙眼干</v>
      </c>
      <c r="D53" s="91">
        <v>2</v>
      </c>
      <c r="E53" s="77"/>
    </row>
    <row r="54" spans="1:5" ht="18.5" x14ac:dyDescent="0.45">
      <c r="A54" s="106">
        <v>202111130</v>
      </c>
      <c r="B54" s="55" t="s">
        <v>433</v>
      </c>
      <c r="C54" t="str">
        <f>VLOOKUP(B54,summary!$A$5:$B$5006,2,0)</f>
        <v>Sea Coconut海底椰</v>
      </c>
      <c r="D54" s="91">
        <v>1</v>
      </c>
      <c r="E54" s="77"/>
    </row>
    <row r="55" spans="1:5" ht="18.5" x14ac:dyDescent="0.45">
      <c r="A55" s="106">
        <v>202111130</v>
      </c>
      <c r="B55" s="55" t="s">
        <v>440</v>
      </c>
      <c r="C55" t="str">
        <f>VLOOKUP(B55,summary!$A$5:$B$5006,2,0)</f>
        <v>Aloe Vera芦荟 10MM</v>
      </c>
      <c r="D55" s="91">
        <v>1</v>
      </c>
      <c r="E55" s="77"/>
    </row>
    <row r="56" spans="1:5" ht="18.5" x14ac:dyDescent="0.45">
      <c r="A56" s="106">
        <v>202111130</v>
      </c>
      <c r="B56" s="55" t="s">
        <v>441</v>
      </c>
      <c r="C56" t="str">
        <f>VLOOKUP(B56,summary!$A$5:$B$5006,2,0)</f>
        <v>Longan in Syrup龙眼</v>
      </c>
      <c r="D56" s="91">
        <v>1</v>
      </c>
      <c r="E56" s="77"/>
    </row>
    <row r="57" spans="1:5" ht="18.5" x14ac:dyDescent="0.45">
      <c r="A57" s="106">
        <v>202111130</v>
      </c>
      <c r="B57" s="55" t="s">
        <v>501</v>
      </c>
      <c r="C57" t="str">
        <f>VLOOKUP(B57,summary!$A$5:$B$5006,2,0)</f>
        <v>Coconut Milk 椰浆</v>
      </c>
      <c r="D57" s="91">
        <v>2</v>
      </c>
      <c r="E57" s="77"/>
    </row>
    <row r="58" spans="1:5" ht="18.5" x14ac:dyDescent="0.45">
      <c r="A58" s="106">
        <v>202111130</v>
      </c>
      <c r="B58" s="55" t="s">
        <v>541</v>
      </c>
      <c r="C58" t="str">
        <f>VLOOKUP(B58,summary!$A$5:$B$5006,2,0)</f>
        <v>Fine Sugar 白糖</v>
      </c>
      <c r="D58" s="55">
        <v>15</v>
      </c>
      <c r="E58" s="77"/>
    </row>
    <row r="59" spans="1:5" ht="18.5" x14ac:dyDescent="0.45">
      <c r="A59" s="106">
        <v>202111130</v>
      </c>
      <c r="B59" s="55" t="s">
        <v>559</v>
      </c>
      <c r="C59" t="str">
        <f>VLOOKUP(B59,summary!$A$5:$B$5006,2,0)</f>
        <v>Sweet Potato 番薯</v>
      </c>
      <c r="D59" s="55">
        <v>5</v>
      </c>
      <c r="E59" s="77"/>
    </row>
    <row r="60" spans="1:5" ht="18.5" x14ac:dyDescent="0.45">
      <c r="A60" s="106">
        <v>202111130</v>
      </c>
      <c r="B60" s="55" t="s">
        <v>562</v>
      </c>
      <c r="C60" t="str">
        <f>VLOOKUP(B60,summary!$A$5:$B$5006,2,0)</f>
        <v>Yam 芋头</v>
      </c>
      <c r="D60" s="55">
        <v>2</v>
      </c>
      <c r="E60" s="77"/>
    </row>
    <row r="61" spans="1:5" ht="18.5" x14ac:dyDescent="0.45">
      <c r="A61" s="106">
        <v>202111130</v>
      </c>
      <c r="B61" s="55" t="s">
        <v>565</v>
      </c>
      <c r="C61" t="str">
        <f>VLOOKUP(B61,summary!$A$5:$B$5006,2,0)</f>
        <v>Pandan Leaf 班兰叶</v>
      </c>
      <c r="D61" s="55">
        <v>1</v>
      </c>
      <c r="E61" s="77"/>
    </row>
    <row r="62" spans="1:5" ht="18.5" x14ac:dyDescent="0.45">
      <c r="A62" s="106">
        <v>202111131</v>
      </c>
      <c r="B62" s="55" t="s">
        <v>219</v>
      </c>
      <c r="C62" t="str">
        <f>VLOOKUP(B62,summary!$A$5:$B$5006,2,0)</f>
        <v>Jelly Powder 文头雪粉</v>
      </c>
      <c r="D62" s="55">
        <v>1</v>
      </c>
      <c r="E62" s="77"/>
    </row>
    <row r="63" spans="1:5" ht="18.5" x14ac:dyDescent="0.45">
      <c r="A63" s="106">
        <v>202111131</v>
      </c>
      <c r="B63" s="55" t="s">
        <v>299</v>
      </c>
      <c r="C63" t="str">
        <f>VLOOKUP(B63,summary!$A$5:$B$5006,2,0)</f>
        <v>Red Bean红豆</v>
      </c>
      <c r="D63" s="55">
        <v>5</v>
      </c>
      <c r="E63" s="77"/>
    </row>
    <row r="64" spans="1:5" ht="18.5" x14ac:dyDescent="0.45">
      <c r="A64" s="106">
        <v>202111131</v>
      </c>
      <c r="B64" s="55" t="s">
        <v>314</v>
      </c>
      <c r="C64" t="str">
        <f>VLOOKUP(B64,summary!$A$5:$B$5006,2,0)</f>
        <v>Green Bean 绿豆</v>
      </c>
      <c r="D64" s="55">
        <v>4</v>
      </c>
      <c r="E64" s="77"/>
    </row>
    <row r="65" spans="1:5" ht="18.5" x14ac:dyDescent="0.45">
      <c r="A65" s="106">
        <v>202111131</v>
      </c>
      <c r="B65" s="55" t="s">
        <v>322</v>
      </c>
      <c r="C65" t="str">
        <f>VLOOKUP(B65,summary!$A$5:$B$5006,2,0)</f>
        <v>Split Green Mung Bean豆畔</v>
      </c>
      <c r="D65" s="55">
        <v>2</v>
      </c>
      <c r="E65" s="77"/>
    </row>
    <row r="66" spans="1:5" ht="18.5" x14ac:dyDescent="0.45">
      <c r="A66" s="106">
        <v>202111131</v>
      </c>
      <c r="B66" s="55" t="s">
        <v>331</v>
      </c>
      <c r="C66" t="str">
        <f>VLOOKUP(B66,summary!$A$5:$B$5006,2,0)</f>
        <v>Black Glutinous Rice 黑糯米</v>
      </c>
      <c r="D66" s="55">
        <v>2</v>
      </c>
      <c r="E66" s="77"/>
    </row>
    <row r="67" spans="1:5" ht="18.5" x14ac:dyDescent="0.45">
      <c r="A67" s="106">
        <v>202111131</v>
      </c>
      <c r="B67" s="55" t="s">
        <v>340</v>
      </c>
      <c r="C67" t="str">
        <f>VLOOKUP(B67,summary!$A$5:$B$5006,2,0)</f>
        <v>Pearl Barley 薏米</v>
      </c>
      <c r="D67" s="55">
        <v>1</v>
      </c>
      <c r="E67" s="77"/>
    </row>
    <row r="68" spans="1:5" ht="18.5" x14ac:dyDescent="0.45">
      <c r="A68" s="106">
        <v>202111131</v>
      </c>
      <c r="B68" s="55" t="s">
        <v>343</v>
      </c>
      <c r="C68" t="str">
        <f>VLOOKUP(B68,summary!$A$5:$B$5006,2,0)</f>
        <v>Big Sago 大丸</v>
      </c>
      <c r="D68" s="91">
        <v>1</v>
      </c>
      <c r="E68" s="77"/>
    </row>
    <row r="69" spans="1:5" ht="18.5" x14ac:dyDescent="0.45">
      <c r="A69" s="106">
        <v>202111131</v>
      </c>
      <c r="B69" s="55" t="s">
        <v>347</v>
      </c>
      <c r="C69" t="str">
        <f>VLOOKUP(B69,summary!$A$5:$B$5006,2,0)</f>
        <v>Small Sago 小丸</v>
      </c>
      <c r="D69" s="91">
        <v>1</v>
      </c>
      <c r="E69" s="77"/>
    </row>
    <row r="70" spans="1:5" ht="18.5" x14ac:dyDescent="0.45">
      <c r="A70" s="106">
        <v>202111131</v>
      </c>
      <c r="B70" s="55" t="s">
        <v>433</v>
      </c>
      <c r="C70" t="str">
        <f>VLOOKUP(B70,summary!$A$5:$B$5006,2,0)</f>
        <v>Sea Coconut海底椰</v>
      </c>
      <c r="D70" s="91">
        <v>2</v>
      </c>
      <c r="E70" s="77"/>
    </row>
    <row r="71" spans="1:5" ht="18.5" x14ac:dyDescent="0.45">
      <c r="A71" s="106">
        <v>202111131</v>
      </c>
      <c r="B71" s="55" t="s">
        <v>436</v>
      </c>
      <c r="C71" t="str">
        <f>VLOOKUP(B71,summary!$A$5:$B$5006,2,0)</f>
        <v>Nata De Coco椰果芊 15mm</v>
      </c>
      <c r="D71" s="91">
        <v>2</v>
      </c>
      <c r="E71" s="77"/>
    </row>
    <row r="72" spans="1:5" ht="18.5" x14ac:dyDescent="0.45">
      <c r="A72" s="106">
        <v>202111132</v>
      </c>
      <c r="B72" s="55" t="s">
        <v>658</v>
      </c>
      <c r="C72" t="str">
        <f>VLOOKUP(B72,summary!$A$5:$B$5006,2,0)</f>
        <v>Bobo Cha Cubes.摩摩喳喳</v>
      </c>
      <c r="D72" s="91">
        <v>2</v>
      </c>
      <c r="E72" s="77"/>
    </row>
    <row r="73" spans="1:5" ht="18.5" x14ac:dyDescent="0.45">
      <c r="A73" s="106">
        <v>202111132</v>
      </c>
      <c r="B73" s="55" t="s">
        <v>667</v>
      </c>
      <c r="C73" t="str">
        <f>VLOOKUP(B73,summary!$A$5:$B$5006,2,0)</f>
        <v>Pong Thai Hai (Wet) 碰大海</v>
      </c>
      <c r="D73" s="91">
        <v>3</v>
      </c>
      <c r="E73" s="77"/>
    </row>
    <row r="74" spans="1:5" ht="18.5" x14ac:dyDescent="0.45">
      <c r="A74" s="106">
        <v>202111132</v>
      </c>
      <c r="B74" s="55" t="s">
        <v>200</v>
      </c>
      <c r="C74" t="str">
        <f>VLOOKUP(B74,summary!$A$5:$B$5006,2,0)</f>
        <v>Tadpole蝌蚪</v>
      </c>
      <c r="D74" s="91">
        <v>2</v>
      </c>
      <c r="E74" s="77"/>
    </row>
    <row r="75" spans="1:5" ht="18.5" x14ac:dyDescent="0.45">
      <c r="A75" s="106">
        <v>202111132</v>
      </c>
      <c r="B75" s="55" t="s">
        <v>221</v>
      </c>
      <c r="C75" t="str">
        <f>VLOOKUP(B75,summary!$A$5:$B$5006,2,0)</f>
        <v>Jelly Powder 文头雪粉</v>
      </c>
      <c r="D75" s="91">
        <v>1</v>
      </c>
      <c r="E75" s="77"/>
    </row>
    <row r="76" spans="1:5" ht="18.5" x14ac:dyDescent="0.45">
      <c r="A76" s="106">
        <v>202111132</v>
      </c>
      <c r="B76" s="55" t="s">
        <v>299</v>
      </c>
      <c r="C76" t="str">
        <f>VLOOKUP(B76,summary!$A$5:$B$5006,2,0)</f>
        <v>Red Bean红豆</v>
      </c>
      <c r="D76" s="91">
        <v>5</v>
      </c>
      <c r="E76" s="77"/>
    </row>
    <row r="77" spans="1:5" ht="18.5" x14ac:dyDescent="0.45">
      <c r="A77" s="106">
        <v>202111132</v>
      </c>
      <c r="B77" s="55" t="s">
        <v>335</v>
      </c>
      <c r="C77" t="str">
        <f>VLOOKUP(B77,summary!$A$5:$B$5006,2,0)</f>
        <v>White Glutinous Rice白糯米</v>
      </c>
      <c r="D77" s="91">
        <v>1</v>
      </c>
      <c r="E77" s="77"/>
    </row>
    <row r="78" spans="1:5" ht="18.5" x14ac:dyDescent="0.45">
      <c r="A78" s="106">
        <v>202111132</v>
      </c>
      <c r="B78" s="55" t="s">
        <v>343</v>
      </c>
      <c r="C78" t="str">
        <f>VLOOKUP(B78,summary!$A$5:$B$5006,2,0)</f>
        <v>Big Sago 大丸</v>
      </c>
      <c r="D78" s="91">
        <v>1</v>
      </c>
      <c r="E78" s="77"/>
    </row>
    <row r="79" spans="1:5" ht="18.5" x14ac:dyDescent="0.45">
      <c r="A79" s="106">
        <v>202111132</v>
      </c>
      <c r="B79" s="55" t="s">
        <v>441</v>
      </c>
      <c r="C79" t="str">
        <f>VLOOKUP(B79,summary!$A$5:$B$5006,2,0)</f>
        <v>Longan in Syrup龙眼</v>
      </c>
      <c r="D79" s="91">
        <v>2</v>
      </c>
      <c r="E79" s="77"/>
    </row>
    <row r="80" spans="1:5" ht="18.5" x14ac:dyDescent="0.45">
      <c r="A80" s="106">
        <v>202111132</v>
      </c>
      <c r="B80" s="55" t="s">
        <v>484</v>
      </c>
      <c r="C80" t="str">
        <f>VLOOKUP(B80,summary!$A$5:$B$5006,2,0)</f>
        <v>GingKo Nut白果罐</v>
      </c>
      <c r="D80" s="91">
        <v>1</v>
      </c>
      <c r="E80" s="77"/>
    </row>
    <row r="81" spans="1:5" ht="18.5" x14ac:dyDescent="0.45">
      <c r="A81" s="106">
        <v>202111132</v>
      </c>
      <c r="B81" s="55" t="s">
        <v>495</v>
      </c>
      <c r="C81" t="str">
        <f>VLOOKUP(B81,summary!$A$5:$B$5006,2,0)</f>
        <v>Coconut Milk 椰浆</v>
      </c>
      <c r="D81" s="91">
        <v>3</v>
      </c>
      <c r="E81" s="77"/>
    </row>
    <row r="82" spans="1:5" ht="18.5" x14ac:dyDescent="0.45">
      <c r="A82" s="106">
        <v>202111132</v>
      </c>
      <c r="B82" s="55" t="s">
        <v>559</v>
      </c>
      <c r="C82" t="str">
        <f>VLOOKUP(B82,summary!$A$5:$B$5006,2,0)</f>
        <v>Sweet Potato 番薯</v>
      </c>
      <c r="D82" s="91">
        <v>20</v>
      </c>
      <c r="E82" s="77"/>
    </row>
    <row r="83" spans="1:5" ht="18.5" x14ac:dyDescent="0.45">
      <c r="A83" s="106">
        <v>202111132</v>
      </c>
      <c r="B83" s="55" t="s">
        <v>562</v>
      </c>
      <c r="C83" t="str">
        <f>VLOOKUP(B83,summary!$A$5:$B$5006,2,0)</f>
        <v>Yam 芋头</v>
      </c>
      <c r="D83" s="91">
        <v>3</v>
      </c>
      <c r="E83" s="77"/>
    </row>
    <row r="84" spans="1:5" ht="18.5" x14ac:dyDescent="0.45">
      <c r="A84" s="106">
        <v>202111132</v>
      </c>
      <c r="B84" s="55" t="s">
        <v>565</v>
      </c>
      <c r="C84" t="str">
        <f>VLOOKUP(B84,summary!$A$5:$B$5006,2,0)</f>
        <v>Pandan Leaf 班兰叶</v>
      </c>
      <c r="D84" s="91">
        <v>3</v>
      </c>
      <c r="E84" s="77"/>
    </row>
    <row r="85" spans="1:5" ht="18.5" x14ac:dyDescent="0.45">
      <c r="A85" s="106">
        <v>202111132</v>
      </c>
      <c r="B85" s="55" t="s">
        <v>566</v>
      </c>
      <c r="C85" t="str">
        <f>VLOOKUP(B85,summary!$A$5:$B$5006,2,0)</f>
        <v>Lime 酸甘</v>
      </c>
      <c r="D85" s="91">
        <v>1</v>
      </c>
      <c r="E85" s="77"/>
    </row>
    <row r="86" spans="1:5" ht="18.5" x14ac:dyDescent="0.45">
      <c r="A86" s="106">
        <v>202111132</v>
      </c>
      <c r="B86" s="55" t="s">
        <v>579</v>
      </c>
      <c r="C86" t="str">
        <f>VLOOKUP(B86,summary!$A$5:$B$5006,2,0)</f>
        <v>Food Coloring - Liquid)颜色-水</v>
      </c>
      <c r="D86" s="91">
        <v>1</v>
      </c>
      <c r="E86" s="77"/>
    </row>
    <row r="87" spans="1:5" ht="18.5" x14ac:dyDescent="0.45">
      <c r="A87" s="106">
        <v>202111133</v>
      </c>
      <c r="B87" s="55" t="s">
        <v>559</v>
      </c>
      <c r="C87" t="str">
        <f>VLOOKUP(B87,summary!$A$5:$B$5006,2,0)</f>
        <v>Sweet Potato 番薯</v>
      </c>
      <c r="D87" s="91">
        <v>20</v>
      </c>
      <c r="E87" s="77"/>
    </row>
    <row r="88" spans="1:5" ht="18.5" x14ac:dyDescent="0.45">
      <c r="A88" s="106">
        <v>202111134</v>
      </c>
      <c r="B88" s="55" t="s">
        <v>658</v>
      </c>
      <c r="C88" t="str">
        <f>VLOOKUP(B88,summary!$A$5:$B$5006,2,0)</f>
        <v>Bobo Cha Cubes.摩摩喳喳</v>
      </c>
      <c r="D88" s="91">
        <v>4</v>
      </c>
      <c r="E88" s="77"/>
    </row>
    <row r="89" spans="1:5" ht="18.5" x14ac:dyDescent="0.45">
      <c r="A89" s="106">
        <v>202111134</v>
      </c>
      <c r="B89" s="55" t="s">
        <v>667</v>
      </c>
      <c r="C89" t="str">
        <f>VLOOKUP(B89,summary!$A$5:$B$5006,2,0)</f>
        <v>Pong Thai Hai (Wet) 碰大海</v>
      </c>
      <c r="D89" s="91">
        <v>1</v>
      </c>
      <c r="E89" s="77"/>
    </row>
    <row r="90" spans="1:5" ht="18.5" x14ac:dyDescent="0.45">
      <c r="A90" s="106">
        <v>202111134</v>
      </c>
      <c r="B90" s="55" t="s">
        <v>200</v>
      </c>
      <c r="C90" t="str">
        <f>VLOOKUP(B90,summary!$A$5:$B$5006,2,0)</f>
        <v>Tadpole蝌蚪</v>
      </c>
      <c r="D90" s="91">
        <v>5</v>
      </c>
      <c r="E90" s="77"/>
    </row>
    <row r="91" spans="1:5" ht="18.5" x14ac:dyDescent="0.45">
      <c r="A91" s="106">
        <v>202111134</v>
      </c>
      <c r="B91" s="55" t="s">
        <v>291</v>
      </c>
      <c r="C91" t="str">
        <f>VLOOKUP(B91,summary!$A$5:$B$5006,2,0)</f>
        <v>Atap Seeds in Syrup亚嗒子</v>
      </c>
      <c r="D91" s="91">
        <v>1</v>
      </c>
      <c r="E91" s="77"/>
    </row>
    <row r="92" spans="1:5" ht="18.5" x14ac:dyDescent="0.45">
      <c r="A92" s="106">
        <v>202111134</v>
      </c>
      <c r="B92" s="55" t="s">
        <v>351</v>
      </c>
      <c r="C92" t="str">
        <f>VLOOKUP(B92,summary!$A$5:$B$5006,2,0)</f>
        <v>Dried Longan 龙眼干</v>
      </c>
      <c r="D92" s="91">
        <v>4</v>
      </c>
      <c r="E92" s="77"/>
    </row>
    <row r="93" spans="1:5" ht="18.5" x14ac:dyDescent="0.45">
      <c r="A93" s="106">
        <v>202111134</v>
      </c>
      <c r="B93" s="55" t="s">
        <v>495</v>
      </c>
      <c r="C93" t="str">
        <f>VLOOKUP(B93,summary!$A$5:$B$5006,2,0)</f>
        <v>Coconut Milk 椰浆</v>
      </c>
      <c r="D93" s="91">
        <v>1</v>
      </c>
      <c r="E93" s="77"/>
    </row>
    <row r="94" spans="1:5" ht="18.5" x14ac:dyDescent="0.45">
      <c r="A94" s="106">
        <v>202111134</v>
      </c>
      <c r="B94" s="55" t="s">
        <v>458</v>
      </c>
      <c r="C94" t="str">
        <f>VLOOKUP(B94,summary!$A$5:$B$5006,2,0)</f>
        <v>Cream Corn玉米浆</v>
      </c>
      <c r="D94" s="91">
        <v>1</v>
      </c>
      <c r="E94" s="77"/>
    </row>
    <row r="95" spans="1:5" ht="18.5" x14ac:dyDescent="0.45">
      <c r="A95" s="106">
        <v>202111134</v>
      </c>
      <c r="B95" s="55" t="s">
        <v>297</v>
      </c>
      <c r="C95" t="str">
        <f>VLOOKUP(B95,summary!$A$5:$B$5006,2,0)</f>
        <v>GingKo Nut (Peel off)白果仁</v>
      </c>
      <c r="D95" s="91">
        <v>2</v>
      </c>
      <c r="E95" s="77"/>
    </row>
    <row r="96" spans="1:5" ht="18.5" customHeight="1" x14ac:dyDescent="0.45">
      <c r="A96" s="106">
        <v>202111135</v>
      </c>
      <c r="B96" s="55" t="s">
        <v>643</v>
      </c>
      <c r="C96" t="str">
        <f>VLOOKUP(B96,summary!$A$5:$B$5006,2,0)</f>
        <v>Fresh Soursop 红毛榴莲(无)</v>
      </c>
      <c r="D96" s="91">
        <v>1</v>
      </c>
      <c r="E96" s="77"/>
    </row>
    <row r="97" spans="1:5" ht="18.5" customHeight="1" x14ac:dyDescent="0.45">
      <c r="A97" s="106">
        <v>202111136</v>
      </c>
      <c r="B97" s="55" t="s">
        <v>340</v>
      </c>
      <c r="C97" t="str">
        <f>VLOOKUP(B97,summary!$A$5:$B$5006,2,0)</f>
        <v>Pearl Barley 薏米</v>
      </c>
      <c r="D97" s="91">
        <v>3</v>
      </c>
      <c r="E97" s="77"/>
    </row>
    <row r="98" spans="1:5" ht="18.5" customHeight="1" x14ac:dyDescent="0.45">
      <c r="A98" s="106">
        <v>202111137</v>
      </c>
      <c r="B98" s="55" t="s">
        <v>300</v>
      </c>
      <c r="C98" t="str">
        <f>VLOOKUP(B98,summary!$A$5:$B$5006,2,0)</f>
        <v>Red Bean红豆</v>
      </c>
      <c r="D98" s="78">
        <v>1</v>
      </c>
      <c r="E98" s="77"/>
    </row>
    <row r="99" spans="1:5" ht="18.5" customHeight="1" x14ac:dyDescent="0.45">
      <c r="A99" s="106">
        <v>202111137</v>
      </c>
      <c r="B99" s="55" t="s">
        <v>315</v>
      </c>
      <c r="C99" t="str">
        <f>VLOOKUP(B99,summary!$A$5:$B$5006,2,0)</f>
        <v>Green Bean 绿豆</v>
      </c>
      <c r="D99" s="78">
        <v>1</v>
      </c>
      <c r="E99" s="77"/>
    </row>
    <row r="100" spans="1:5" ht="18.5" customHeight="1" x14ac:dyDescent="0.45">
      <c r="A100" s="106">
        <v>202111137</v>
      </c>
      <c r="B100" s="55" t="s">
        <v>324</v>
      </c>
      <c r="C100" t="str">
        <f>VLOOKUP(B100,summary!$A$5:$B$5006,2,0)</f>
        <v>Split Green Mung Bean豆畔</v>
      </c>
      <c r="D100" s="78">
        <v>1</v>
      </c>
      <c r="E100" s="77"/>
    </row>
    <row r="101" spans="1:5" ht="18.5" customHeight="1" x14ac:dyDescent="0.45">
      <c r="A101" s="106">
        <v>202111137</v>
      </c>
      <c r="B101" s="55" t="s">
        <v>332</v>
      </c>
      <c r="C101" t="str">
        <f>VLOOKUP(B101,summary!$A$5:$B$5006,2,0)</f>
        <v>Black Glutinous Rice 黑糯米</v>
      </c>
      <c r="D101" s="78">
        <v>1</v>
      </c>
      <c r="E101" s="77"/>
    </row>
    <row r="102" spans="1:5" ht="18.5" customHeight="1" x14ac:dyDescent="0.45">
      <c r="A102" s="106">
        <v>202111137</v>
      </c>
      <c r="B102" s="55" t="s">
        <v>361</v>
      </c>
      <c r="C102" t="str">
        <f>VLOOKUP(B102,summary!$A$5:$B$5006,2,0)</f>
        <v>Lotus Seed 莲子(无）</v>
      </c>
      <c r="D102" s="78">
        <v>2</v>
      </c>
      <c r="E102" s="77"/>
    </row>
    <row r="103" spans="1:5" ht="18.5" customHeight="1" x14ac:dyDescent="0.45">
      <c r="A103" s="106">
        <v>202111137</v>
      </c>
      <c r="B103" s="55" t="s">
        <v>369</v>
      </c>
      <c r="C103" t="str">
        <f>VLOOKUP(B103,summary!$A$5:$B$5006,2,0)</f>
        <v>GingKo Nut白果粒</v>
      </c>
      <c r="D103" s="78">
        <v>1</v>
      </c>
      <c r="E103" s="77"/>
    </row>
    <row r="104" spans="1:5" ht="18.5" customHeight="1" x14ac:dyDescent="0.45">
      <c r="A104" s="106">
        <v>202111137</v>
      </c>
      <c r="B104" s="55" t="s">
        <v>559</v>
      </c>
      <c r="C104" t="str">
        <f>VLOOKUP(B104,summary!$A$5:$B$5006,2,0)</f>
        <v>Sweet Potato 番薯</v>
      </c>
      <c r="D104" s="78">
        <v>5</v>
      </c>
      <c r="E104" s="77"/>
    </row>
    <row r="105" spans="1:5" ht="18.5" customHeight="1" x14ac:dyDescent="0.45">
      <c r="A105" s="106">
        <v>202111137</v>
      </c>
      <c r="B105" s="55" t="s">
        <v>562</v>
      </c>
      <c r="C105" t="str">
        <f>VLOOKUP(B105,summary!$A$5:$B$5006,2,0)</f>
        <v>Yam 芋头</v>
      </c>
      <c r="D105" s="78">
        <v>2</v>
      </c>
      <c r="E105" s="77"/>
    </row>
    <row r="106" spans="1:5" ht="18.5" customHeight="1" x14ac:dyDescent="0.45">
      <c r="A106" s="106">
        <v>202111137</v>
      </c>
      <c r="B106" s="55" t="s">
        <v>565</v>
      </c>
      <c r="C106" t="str">
        <f>VLOOKUP(B106,summary!$A$5:$B$5006,2,0)</f>
        <v>Pandan Leaf 班兰叶</v>
      </c>
      <c r="D106" s="78">
        <v>4</v>
      </c>
      <c r="E106" s="77"/>
    </row>
    <row r="107" spans="1:5" ht="18.5" customHeight="1" x14ac:dyDescent="0.45">
      <c r="A107" s="106">
        <v>202111137</v>
      </c>
      <c r="B107" s="55" t="s">
        <v>558</v>
      </c>
      <c r="C107" t="str">
        <f>VLOOKUP(B107,summary!$A$5:$B$5006,2,0)</f>
        <v>Tapioca木薯</v>
      </c>
      <c r="D107" s="78">
        <v>2</v>
      </c>
      <c r="E107" s="77"/>
    </row>
    <row r="108" spans="1:5" ht="18.5" customHeight="1" x14ac:dyDescent="0.45">
      <c r="A108" s="106">
        <v>202111138</v>
      </c>
      <c r="B108" s="55" t="s">
        <v>314</v>
      </c>
      <c r="C108" t="str">
        <f>VLOOKUP(B108,summary!$A$5:$B$5006,2,0)</f>
        <v>Green Bean 绿豆</v>
      </c>
      <c r="D108" s="78">
        <v>1</v>
      </c>
      <c r="E108" s="77"/>
    </row>
    <row r="109" spans="1:5" ht="18.5" customHeight="1" x14ac:dyDescent="0.45">
      <c r="A109" s="106">
        <v>202111138</v>
      </c>
      <c r="B109" s="55" t="s">
        <v>347</v>
      </c>
      <c r="C109" t="str">
        <f>VLOOKUP(B109,summary!$A$5:$B$5006,2,0)</f>
        <v>Small Sago 小丸</v>
      </c>
      <c r="D109" s="78">
        <v>1</v>
      </c>
      <c r="E109" s="77"/>
    </row>
    <row r="110" spans="1:5" ht="18.5" customHeight="1" x14ac:dyDescent="0.45">
      <c r="A110" s="106">
        <v>202111138</v>
      </c>
      <c r="B110" s="55" t="s">
        <v>355</v>
      </c>
      <c r="C110" t="str">
        <f>VLOOKUP(B110,summary!$A$5:$B$5006,2,0)</f>
        <v>Fungus 黄木耳</v>
      </c>
      <c r="D110" s="78">
        <v>1</v>
      </c>
      <c r="E110" s="77"/>
    </row>
    <row r="111" spans="1:5" ht="18.5" customHeight="1" x14ac:dyDescent="0.45">
      <c r="A111" s="106">
        <v>202111138</v>
      </c>
      <c r="B111" s="55" t="s">
        <v>397</v>
      </c>
      <c r="C111" t="str">
        <f>VLOOKUP(B111,summary!$A$5:$B$5006,2,0)</f>
        <v>Sour Plum 酸梅（无子）</v>
      </c>
      <c r="D111" s="78">
        <v>1</v>
      </c>
      <c r="E111" s="77"/>
    </row>
    <row r="112" spans="1:5" ht="18.5" customHeight="1" x14ac:dyDescent="0.45">
      <c r="A112" s="106">
        <v>202111138</v>
      </c>
      <c r="B112" s="55" t="s">
        <v>457</v>
      </c>
      <c r="C112" t="str">
        <f>VLOOKUP(B112,summary!$A$5:$B$5006,2,0)</f>
        <v>Fruit Cocktail杂果</v>
      </c>
      <c r="D112" s="78">
        <v>1</v>
      </c>
      <c r="E112" s="77"/>
    </row>
    <row r="113" spans="1:5" ht="18.5" customHeight="1" x14ac:dyDescent="0.45">
      <c r="A113" s="106">
        <v>202111138</v>
      </c>
      <c r="B113" s="55" t="s">
        <v>533</v>
      </c>
      <c r="C113" t="str">
        <f>VLOOKUP(B113,summary!$A$5:$B$5006,2,0)</f>
        <v>Brown Sugar 黑糖</v>
      </c>
      <c r="D113" s="78">
        <v>1</v>
      </c>
      <c r="E113" s="77"/>
    </row>
    <row r="114" spans="1:5" ht="18.5" customHeight="1" x14ac:dyDescent="0.45">
      <c r="A114" s="106">
        <v>202111139</v>
      </c>
      <c r="B114" s="55" t="s">
        <v>639</v>
      </c>
      <c r="C114" t="str">
        <f>VLOOKUP(B114,summary!$A$5:$B$5006,2,0)</f>
        <v xml:space="preserve">Fresh Soursop 红毛榴莲 </v>
      </c>
      <c r="D114" s="78">
        <v>3</v>
      </c>
      <c r="E114" s="77"/>
    </row>
    <row r="115" spans="1:5" ht="18.5" customHeight="1" x14ac:dyDescent="0.45">
      <c r="A115" s="106">
        <v>202111139</v>
      </c>
      <c r="B115" s="55" t="s">
        <v>299</v>
      </c>
      <c r="C115" t="str">
        <f>VLOOKUP(B115,summary!$A$5:$B$5006,2,0)</f>
        <v>Red Bean红豆</v>
      </c>
      <c r="D115" s="78">
        <v>3</v>
      </c>
      <c r="E115" s="77"/>
    </row>
    <row r="116" spans="1:5" ht="18.5" customHeight="1" x14ac:dyDescent="0.45">
      <c r="A116" s="106">
        <v>202111139</v>
      </c>
      <c r="B116" s="55" t="s">
        <v>314</v>
      </c>
      <c r="C116" t="str">
        <f>VLOOKUP(B116,summary!$A$5:$B$5006,2,0)</f>
        <v>Green Bean 绿豆</v>
      </c>
      <c r="D116" s="78">
        <v>2</v>
      </c>
      <c r="E116" s="77"/>
    </row>
    <row r="117" spans="1:5" ht="18.5" customHeight="1" x14ac:dyDescent="0.45">
      <c r="A117" s="106">
        <v>202111139</v>
      </c>
      <c r="B117" s="55" t="s">
        <v>331</v>
      </c>
      <c r="C117" t="str">
        <f>VLOOKUP(B117,summary!$A$5:$B$5006,2,0)</f>
        <v>Black Glutinous Rice 黑糯米</v>
      </c>
      <c r="D117" s="78">
        <v>2</v>
      </c>
      <c r="E117" s="77"/>
    </row>
    <row r="118" spans="1:5" ht="18.5" customHeight="1" x14ac:dyDescent="0.45">
      <c r="A118" s="106">
        <v>202111139</v>
      </c>
      <c r="B118" s="55" t="s">
        <v>347</v>
      </c>
      <c r="C118" t="str">
        <f>VLOOKUP(B118,summary!$A$5:$B$5006,2,0)</f>
        <v>Small Sago 小丸</v>
      </c>
      <c r="D118" s="78">
        <v>2</v>
      </c>
      <c r="E118" s="77"/>
    </row>
    <row r="119" spans="1:5" ht="18.5" customHeight="1" x14ac:dyDescent="0.45">
      <c r="A119" s="106">
        <v>202111139</v>
      </c>
      <c r="B119" s="55" t="s">
        <v>354</v>
      </c>
      <c r="C119" t="str">
        <f>VLOOKUP(B119,summary!$A$5:$B$5006,2,0)</f>
        <v>Dried Longan 龙眼干</v>
      </c>
      <c r="D119" s="78">
        <v>5</v>
      </c>
      <c r="E119" s="77"/>
    </row>
    <row r="120" spans="1:5" ht="18.5" customHeight="1" x14ac:dyDescent="0.45">
      <c r="A120" s="106">
        <v>202111139</v>
      </c>
      <c r="B120" s="55" t="s">
        <v>484</v>
      </c>
      <c r="C120" t="str">
        <f>VLOOKUP(B120,summary!$A$5:$B$5006,2,0)</f>
        <v>GingKo Nut白果罐</v>
      </c>
      <c r="D120" s="78">
        <v>2</v>
      </c>
      <c r="E120" s="77"/>
    </row>
    <row r="121" spans="1:5" ht="18.5" customHeight="1" x14ac:dyDescent="0.45">
      <c r="A121" s="106">
        <v>202111139</v>
      </c>
      <c r="B121" s="55" t="s">
        <v>495</v>
      </c>
      <c r="C121" t="str">
        <f>VLOOKUP(B121,summary!$A$5:$B$5006,2,0)</f>
        <v>Coconut Milk 椰浆</v>
      </c>
      <c r="D121" s="78">
        <v>2</v>
      </c>
      <c r="E121" s="77"/>
    </row>
    <row r="122" spans="1:5" ht="18.5" customHeight="1" x14ac:dyDescent="0.45">
      <c r="A122" s="106">
        <v>202111139</v>
      </c>
      <c r="B122" s="55" t="s">
        <v>533</v>
      </c>
      <c r="C122" t="str">
        <f>VLOOKUP(B122,summary!$A$5:$B$5006,2,0)</f>
        <v>Brown Sugar 黑糖</v>
      </c>
      <c r="D122" s="78">
        <v>2</v>
      </c>
      <c r="E122" s="77"/>
    </row>
    <row r="123" spans="1:5" ht="18.5" customHeight="1" x14ac:dyDescent="0.45">
      <c r="A123" s="106">
        <v>202111139</v>
      </c>
      <c r="B123" s="55" t="s">
        <v>565</v>
      </c>
      <c r="C123" t="str">
        <f>VLOOKUP(B123,summary!$A$5:$B$5006,2,0)</f>
        <v>Pandan Leaf 班兰叶</v>
      </c>
      <c r="D123" s="78">
        <v>5</v>
      </c>
      <c r="E123" s="77"/>
    </row>
    <row r="124" spans="1:5" ht="18.5" customHeight="1" x14ac:dyDescent="0.45">
      <c r="A124" s="106">
        <v>202111140</v>
      </c>
      <c r="B124" s="55" t="s">
        <v>667</v>
      </c>
      <c r="C124" t="str">
        <f>VLOOKUP(B124,summary!$A$5:$B$5006,2,0)</f>
        <v>Pong Thai Hai (Wet) 碰大海</v>
      </c>
      <c r="D124" s="78">
        <v>3</v>
      </c>
      <c r="E124" s="77"/>
    </row>
    <row r="125" spans="1:5" ht="18.5" customHeight="1" x14ac:dyDescent="0.45">
      <c r="A125" s="106">
        <v>202111140</v>
      </c>
      <c r="B125" s="55" t="s">
        <v>200</v>
      </c>
      <c r="C125" t="str">
        <f>VLOOKUP(B125,summary!$A$5:$B$5006,2,0)</f>
        <v>Tadpole蝌蚪</v>
      </c>
      <c r="D125" s="78">
        <v>2</v>
      </c>
      <c r="E125" s="77"/>
    </row>
    <row r="126" spans="1:5" ht="18.5" customHeight="1" x14ac:dyDescent="0.45">
      <c r="A126" s="106">
        <v>202111140</v>
      </c>
      <c r="B126" s="55" t="s">
        <v>254</v>
      </c>
      <c r="C126" t="str">
        <f>VLOOKUP(B126,summary!$A$5:$B$5006,2,0)</f>
        <v>Sweet Potato Powder番薯粉</v>
      </c>
      <c r="D126" s="78">
        <v>1</v>
      </c>
      <c r="E126" s="77"/>
    </row>
    <row r="127" spans="1:5" ht="18.5" customHeight="1" x14ac:dyDescent="0.45">
      <c r="A127" s="106">
        <v>202111140</v>
      </c>
      <c r="B127" s="55" t="s">
        <v>291</v>
      </c>
      <c r="C127" t="str">
        <f>VLOOKUP(B127,summary!$A$5:$B$5006,2,0)</f>
        <v>Atap Seeds in Syrup亚嗒子</v>
      </c>
      <c r="D127" s="78">
        <v>2</v>
      </c>
      <c r="E127" s="77"/>
    </row>
    <row r="128" spans="1:5" ht="18.5" customHeight="1" x14ac:dyDescent="0.45">
      <c r="A128" s="106">
        <v>202111140</v>
      </c>
      <c r="B128" s="55" t="s">
        <v>495</v>
      </c>
      <c r="C128" t="str">
        <f>VLOOKUP(B128,summary!$A$5:$B$5006,2,0)</f>
        <v>Coconut Milk 椰浆</v>
      </c>
      <c r="D128" s="78">
        <v>2</v>
      </c>
      <c r="E128" s="77"/>
    </row>
    <row r="129" spans="1:5" ht="18.5" customHeight="1" x14ac:dyDescent="0.45">
      <c r="A129" s="106">
        <v>202111141</v>
      </c>
      <c r="B129" s="55" t="s">
        <v>254</v>
      </c>
      <c r="C129" t="str">
        <f>VLOOKUP(B129,summary!$A$5:$B$5006,2,0)</f>
        <v>Sweet Potato Powder番薯粉</v>
      </c>
      <c r="D129" s="78">
        <v>1</v>
      </c>
      <c r="E129" s="77"/>
    </row>
    <row r="130" spans="1:5" ht="18.5" customHeight="1" x14ac:dyDescent="0.45">
      <c r="A130" s="106">
        <v>202111141</v>
      </c>
      <c r="B130" s="55" t="s">
        <v>495</v>
      </c>
      <c r="C130" t="str">
        <f>VLOOKUP(B130,summary!$A$5:$B$5006,2,0)</f>
        <v>Coconut Milk 椰浆</v>
      </c>
      <c r="D130" s="78">
        <v>2</v>
      </c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115:B116">
    <cfRule type="duplicateValues" dxfId="118" priority="1"/>
  </conditionalFormatting>
  <conditionalFormatting sqref="B117">
    <cfRule type="duplicateValues" dxfId="117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BE77-D2C7-4FE5-A221-16E139B71A2D}">
  <dimension ref="A1:F565"/>
  <sheetViews>
    <sheetView topLeftCell="A126" workbookViewId="0">
      <selection activeCell="A92" sqref="A92:A11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6" x14ac:dyDescent="0.35">
      <c r="D1">
        <f>SUM(D3:D1956)</f>
        <v>366</v>
      </c>
    </row>
    <row r="2" spans="1:6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6" ht="18.5" x14ac:dyDescent="0.45">
      <c r="A3" s="106">
        <v>202111142</v>
      </c>
      <c r="B3" s="55" t="s">
        <v>637</v>
      </c>
      <c r="C3" t="str">
        <f>VLOOKUP(B3,summary!$A$5:$B$5006,2,0)</f>
        <v xml:space="preserve">Fresh Soursop 红毛榴莲 </v>
      </c>
      <c r="D3" s="91">
        <v>4</v>
      </c>
      <c r="E3" s="77"/>
    </row>
    <row r="4" spans="1:6" ht="18.5" x14ac:dyDescent="0.45">
      <c r="A4" s="106">
        <v>202111142</v>
      </c>
      <c r="B4" s="55" t="s">
        <v>540</v>
      </c>
      <c r="C4" t="str">
        <f>VLOOKUP(B4,summary!$A$5:$B$5006,2,0)</f>
        <v>Fine Sugar 白糖</v>
      </c>
      <c r="D4" s="91">
        <v>15</v>
      </c>
      <c r="E4" s="77"/>
    </row>
    <row r="5" spans="1:6" ht="18.5" x14ac:dyDescent="0.45">
      <c r="A5" s="106">
        <v>202111143</v>
      </c>
      <c r="B5" s="55" t="s">
        <v>322</v>
      </c>
      <c r="C5" t="str">
        <f>VLOOKUP(B5,summary!$A$5:$B$5006,2,0)</f>
        <v>Split Green Mung Bean豆畔</v>
      </c>
      <c r="D5" s="91">
        <v>1</v>
      </c>
      <c r="E5" s="77"/>
    </row>
    <row r="6" spans="1:6" ht="18.5" x14ac:dyDescent="0.45">
      <c r="A6" s="106">
        <v>202111143</v>
      </c>
      <c r="B6" s="55" t="s">
        <v>331</v>
      </c>
      <c r="C6" t="str">
        <f>VLOOKUP(B6,summary!$A$5:$B$5006,2,0)</f>
        <v>Black Glutinous Rice 黑糯米</v>
      </c>
      <c r="D6" s="91">
        <v>1</v>
      </c>
      <c r="E6" s="77"/>
    </row>
    <row r="7" spans="1:6" ht="18.5" x14ac:dyDescent="0.45">
      <c r="A7" s="106">
        <v>202111143</v>
      </c>
      <c r="B7" s="55" t="s">
        <v>314</v>
      </c>
      <c r="C7" t="str">
        <f>VLOOKUP(B7,summary!$A$5:$B$5006,2,0)</f>
        <v>Green Bean 绿豆</v>
      </c>
      <c r="D7" s="91">
        <v>1</v>
      </c>
      <c r="E7" s="77"/>
    </row>
    <row r="8" spans="1:6" ht="18.5" x14ac:dyDescent="0.45">
      <c r="A8" s="106">
        <v>202111143</v>
      </c>
      <c r="B8" s="55" t="s">
        <v>338</v>
      </c>
      <c r="C8" t="str">
        <f>VLOOKUP(B8,summary!$A$5:$B$5006,2,0)</f>
        <v>White Wheat 大麦</v>
      </c>
      <c r="D8" s="91">
        <v>1</v>
      </c>
      <c r="E8" s="77"/>
    </row>
    <row r="9" spans="1:6" ht="18.5" x14ac:dyDescent="0.45">
      <c r="A9" s="106">
        <v>202111143</v>
      </c>
      <c r="B9" s="55" t="s">
        <v>495</v>
      </c>
      <c r="C9" t="str">
        <f>VLOOKUP(B9,summary!$A$5:$B$5006,2,0)</f>
        <v>Coconut Milk 椰浆</v>
      </c>
      <c r="D9" s="91">
        <v>1</v>
      </c>
      <c r="E9" s="77"/>
    </row>
    <row r="10" spans="1:6" ht="18.5" x14ac:dyDescent="0.45">
      <c r="A10" s="106">
        <v>202111143</v>
      </c>
      <c r="B10" s="55" t="s">
        <v>533</v>
      </c>
      <c r="C10" t="str">
        <f>VLOOKUP(B10,summary!$A$5:$B$5006,2,0)</f>
        <v>Brown Sugar 黑糖</v>
      </c>
      <c r="D10" s="91">
        <v>1</v>
      </c>
      <c r="E10" s="77"/>
    </row>
    <row r="11" spans="1:6" ht="18.5" x14ac:dyDescent="0.45">
      <c r="A11" s="106">
        <v>202111143</v>
      </c>
      <c r="B11" s="55" t="s">
        <v>935</v>
      </c>
      <c r="C11" t="e">
        <f>VLOOKUP(B11,summary!$A$5:$B$5006,2,0)</f>
        <v>#N/A</v>
      </c>
      <c r="D11" s="91">
        <v>3</v>
      </c>
      <c r="E11" s="77"/>
      <c r="F11" t="s">
        <v>936</v>
      </c>
    </row>
    <row r="12" spans="1:6" ht="18.5" x14ac:dyDescent="0.45">
      <c r="A12" s="106">
        <v>202111143</v>
      </c>
      <c r="B12" s="55" t="s">
        <v>559</v>
      </c>
      <c r="C12" t="str">
        <f>VLOOKUP(B12,summary!$A$5:$B$5006,2,0)</f>
        <v>Sweet Potato 番薯</v>
      </c>
      <c r="D12" s="91">
        <v>10</v>
      </c>
      <c r="E12" s="77"/>
    </row>
    <row r="13" spans="1:6" ht="18.5" x14ac:dyDescent="0.45">
      <c r="A13" s="106">
        <v>202111143</v>
      </c>
      <c r="B13" s="55" t="s">
        <v>565</v>
      </c>
      <c r="C13" t="str">
        <f>VLOOKUP(B13,summary!$A$5:$B$5006,2,0)</f>
        <v>Pandan Leaf 班兰叶</v>
      </c>
      <c r="D13" s="91">
        <v>2</v>
      </c>
      <c r="E13" s="77"/>
    </row>
    <row r="14" spans="1:6" ht="18.5" x14ac:dyDescent="0.45">
      <c r="A14" s="106">
        <v>202111144</v>
      </c>
      <c r="B14" s="55" t="s">
        <v>300</v>
      </c>
      <c r="C14" t="str">
        <f>VLOOKUP(B14,summary!$A$5:$B$5006,2,0)</f>
        <v>Red Bean红豆</v>
      </c>
      <c r="D14" s="78">
        <v>1</v>
      </c>
      <c r="E14" s="77"/>
    </row>
    <row r="15" spans="1:6" ht="18.5" x14ac:dyDescent="0.45">
      <c r="A15" s="106">
        <v>202111144</v>
      </c>
      <c r="B15" s="55" t="s">
        <v>315</v>
      </c>
      <c r="C15" t="str">
        <f>VLOOKUP(B15,summary!$A$5:$B$5006,2,0)</f>
        <v>Green Bean 绿豆</v>
      </c>
      <c r="D15" s="78">
        <v>1</v>
      </c>
      <c r="E15" s="77"/>
    </row>
    <row r="16" spans="1:6" ht="18.5" x14ac:dyDescent="0.45">
      <c r="A16" s="106">
        <v>202111144</v>
      </c>
      <c r="B16" s="55" t="s">
        <v>324</v>
      </c>
      <c r="C16" t="str">
        <f>VLOOKUP(B16,summary!$A$5:$B$5006,2,0)</f>
        <v>Split Green Mung Bean豆畔</v>
      </c>
      <c r="D16" s="78">
        <v>1</v>
      </c>
      <c r="E16" s="77"/>
    </row>
    <row r="17" spans="1:5" ht="18.5" x14ac:dyDescent="0.45">
      <c r="A17" s="106">
        <v>202111144</v>
      </c>
      <c r="B17" s="55" t="s">
        <v>332</v>
      </c>
      <c r="C17" t="str">
        <f>VLOOKUP(B17,summary!$A$5:$B$5006,2,0)</f>
        <v>Black Glutinous Rice 黑糯米</v>
      </c>
      <c r="D17" s="78">
        <v>1</v>
      </c>
      <c r="E17" s="77"/>
    </row>
    <row r="18" spans="1:5" ht="18.5" x14ac:dyDescent="0.45">
      <c r="A18" s="106">
        <v>202111144</v>
      </c>
      <c r="B18" s="55" t="s">
        <v>361</v>
      </c>
      <c r="C18" t="str">
        <f>VLOOKUP(B18,summary!$A$5:$B$5006,2,0)</f>
        <v>Lotus Seed 莲子(无）</v>
      </c>
      <c r="D18" s="78">
        <v>2</v>
      </c>
      <c r="E18" s="77"/>
    </row>
    <row r="19" spans="1:5" ht="18.5" x14ac:dyDescent="0.45">
      <c r="A19" s="106">
        <v>202111144</v>
      </c>
      <c r="B19" s="55" t="s">
        <v>369</v>
      </c>
      <c r="C19" t="str">
        <f>VLOOKUP(B19,summary!$A$5:$B$5006,2,0)</f>
        <v>GingKo Nut白果粒</v>
      </c>
      <c r="D19" s="78">
        <v>0</v>
      </c>
      <c r="E19" s="77"/>
    </row>
    <row r="20" spans="1:5" ht="18.5" x14ac:dyDescent="0.45">
      <c r="A20" s="106">
        <v>202111144</v>
      </c>
      <c r="B20" s="55" t="s">
        <v>559</v>
      </c>
      <c r="C20" t="str">
        <f>VLOOKUP(B20,summary!$A$5:$B$5006,2,0)</f>
        <v>Sweet Potato 番薯</v>
      </c>
      <c r="D20" s="78">
        <v>5</v>
      </c>
      <c r="E20" s="77"/>
    </row>
    <row r="21" spans="1:5" ht="18.5" x14ac:dyDescent="0.45">
      <c r="A21" s="106">
        <v>202111144</v>
      </c>
      <c r="B21" s="55" t="s">
        <v>562</v>
      </c>
      <c r="C21" t="str">
        <f>VLOOKUP(B21,summary!$A$5:$B$5006,2,0)</f>
        <v>Yam 芋头</v>
      </c>
      <c r="D21" s="78">
        <v>0</v>
      </c>
      <c r="E21" s="77"/>
    </row>
    <row r="22" spans="1:5" ht="18.5" x14ac:dyDescent="0.45">
      <c r="A22" s="106">
        <v>202111144</v>
      </c>
      <c r="B22" s="55" t="s">
        <v>565</v>
      </c>
      <c r="C22" t="str">
        <f>VLOOKUP(B22,summary!$A$5:$B$5006,2,0)</f>
        <v>Pandan Leaf 班兰叶</v>
      </c>
      <c r="D22" s="78">
        <v>4</v>
      </c>
      <c r="E22" s="77"/>
    </row>
    <row r="23" spans="1:5" ht="18.5" x14ac:dyDescent="0.45">
      <c r="A23" s="106">
        <v>202111144</v>
      </c>
      <c r="B23" s="55" t="s">
        <v>558</v>
      </c>
      <c r="C23" t="str">
        <f>VLOOKUP(B23,summary!$A$5:$B$5006,2,0)</f>
        <v>Tapioca木薯</v>
      </c>
      <c r="D23" s="78">
        <v>2</v>
      </c>
      <c r="E23" s="77"/>
    </row>
    <row r="24" spans="1:5" ht="18.5" x14ac:dyDescent="0.45">
      <c r="A24" s="106">
        <v>202111144</v>
      </c>
      <c r="B24" s="55" t="s">
        <v>651</v>
      </c>
      <c r="C24" t="str">
        <f>VLOOKUP(B24,summary!$A$5:$B$5006,2,0)</f>
        <v>Avocodo 鳄梨酱</v>
      </c>
      <c r="D24" s="91">
        <v>1</v>
      </c>
      <c r="E24" s="77"/>
    </row>
    <row r="25" spans="1:5" ht="18.5" x14ac:dyDescent="0.45">
      <c r="A25" s="106">
        <v>202111144</v>
      </c>
      <c r="B25" s="55" t="s">
        <v>541</v>
      </c>
      <c r="C25" t="str">
        <f>VLOOKUP(B25,summary!$A$5:$B$5006,2,0)</f>
        <v>Fine Sugar 白糖</v>
      </c>
      <c r="D25" s="91">
        <v>10</v>
      </c>
      <c r="E25" s="77"/>
    </row>
    <row r="26" spans="1:5" ht="18.5" x14ac:dyDescent="0.45">
      <c r="A26" s="106">
        <v>202111144</v>
      </c>
      <c r="B26" s="55" t="s">
        <v>639</v>
      </c>
      <c r="C26" t="str">
        <f>VLOOKUP(B26,summary!$A$5:$B$5006,2,0)</f>
        <v xml:space="preserve">Fresh Soursop 红毛榴莲 </v>
      </c>
      <c r="D26" s="91">
        <v>1</v>
      </c>
      <c r="E26" s="77"/>
    </row>
    <row r="27" spans="1:5" ht="18.5" x14ac:dyDescent="0.45">
      <c r="A27" s="106">
        <v>202111145</v>
      </c>
      <c r="B27" s="55" t="s">
        <v>646</v>
      </c>
      <c r="C27" t="str">
        <f>VLOOKUP(B27,summary!$A$5:$B$5006,2,0)</f>
        <v>Durian Puree 榴莲</v>
      </c>
      <c r="D27" s="91">
        <v>1</v>
      </c>
      <c r="E27" s="77"/>
    </row>
    <row r="28" spans="1:5" ht="18.5" x14ac:dyDescent="0.45">
      <c r="A28" s="106">
        <v>202111145</v>
      </c>
      <c r="B28" s="55" t="s">
        <v>216</v>
      </c>
      <c r="C28" t="str">
        <f>VLOOKUP(B28,summary!$A$5:$B$5006,2,0)</f>
        <v>Chin Chow powder 仙 草粉</v>
      </c>
      <c r="D28" s="91">
        <v>1</v>
      </c>
      <c r="E28" s="77"/>
    </row>
    <row r="29" spans="1:5" ht="18.5" x14ac:dyDescent="0.45">
      <c r="A29" s="106">
        <v>202111145</v>
      </c>
      <c r="B29" s="55" t="s">
        <v>299</v>
      </c>
      <c r="C29" t="str">
        <f>VLOOKUP(B29,summary!$A$5:$B$5006,2,0)</f>
        <v>Red Bean红豆</v>
      </c>
      <c r="D29" s="91">
        <v>1</v>
      </c>
      <c r="E29" s="77"/>
    </row>
    <row r="30" spans="1:5" ht="18.5" x14ac:dyDescent="0.45">
      <c r="A30" s="106">
        <v>202111145</v>
      </c>
      <c r="B30" s="55" t="s">
        <v>314</v>
      </c>
      <c r="C30" t="str">
        <f>VLOOKUP(B30,summary!$A$5:$B$5006,2,0)</f>
        <v>Green Bean 绿豆</v>
      </c>
      <c r="D30" s="91">
        <v>1</v>
      </c>
      <c r="E30" s="77"/>
    </row>
    <row r="31" spans="1:5" ht="18.5" x14ac:dyDescent="0.45">
      <c r="A31" s="106">
        <v>202111145</v>
      </c>
      <c r="B31" s="55" t="s">
        <v>322</v>
      </c>
      <c r="C31" t="str">
        <f>VLOOKUP(B31,summary!$A$5:$B$5006,2,0)</f>
        <v>Split Green Mung Bean豆畔</v>
      </c>
      <c r="D31" s="91">
        <v>1</v>
      </c>
      <c r="E31" s="77"/>
    </row>
    <row r="32" spans="1:5" ht="18.5" x14ac:dyDescent="0.45">
      <c r="A32" s="106">
        <v>202111145</v>
      </c>
      <c r="B32" s="55" t="s">
        <v>331</v>
      </c>
      <c r="C32" t="str">
        <f>VLOOKUP(B32,summary!$A$5:$B$5006,2,0)</f>
        <v>Black Glutinous Rice 黑糯米</v>
      </c>
      <c r="D32" s="91">
        <v>1</v>
      </c>
      <c r="E32" s="77"/>
    </row>
    <row r="33" spans="1:5" ht="18.5" x14ac:dyDescent="0.45">
      <c r="A33" s="106">
        <v>202111145</v>
      </c>
      <c r="B33" s="55" t="s">
        <v>347</v>
      </c>
      <c r="C33" t="str">
        <f>VLOOKUP(B33,summary!$A$5:$B$5006,2,0)</f>
        <v>Small Sago 小丸</v>
      </c>
      <c r="D33" s="91">
        <v>1</v>
      </c>
      <c r="E33" s="77"/>
    </row>
    <row r="34" spans="1:5" ht="18.5" x14ac:dyDescent="0.45">
      <c r="A34" s="106">
        <v>202111145</v>
      </c>
      <c r="B34" s="55" t="s">
        <v>340</v>
      </c>
      <c r="C34" t="str">
        <f>VLOOKUP(B34,summary!$A$5:$B$5006,2,0)</f>
        <v>Pearl Barley 薏米</v>
      </c>
      <c r="D34" s="91">
        <v>1</v>
      </c>
      <c r="E34" s="77"/>
    </row>
    <row r="35" spans="1:5" ht="18.5" x14ac:dyDescent="0.45">
      <c r="A35" s="106">
        <v>202111145</v>
      </c>
      <c r="B35" s="55" t="s">
        <v>458</v>
      </c>
      <c r="C35" t="str">
        <f>VLOOKUP(B35,summary!$A$5:$B$5006,2,0)</f>
        <v>Cream Corn玉米浆</v>
      </c>
      <c r="D35" s="91">
        <v>1</v>
      </c>
      <c r="E35" s="77"/>
    </row>
    <row r="36" spans="1:5" ht="18.5" x14ac:dyDescent="0.45">
      <c r="A36" s="106">
        <v>202111145</v>
      </c>
      <c r="B36" s="55" t="s">
        <v>461</v>
      </c>
      <c r="C36" t="str">
        <f>VLOOKUP(B36,summary!$A$5:$B$5006,2,0)</f>
        <v>Whole Corn玉米粒</v>
      </c>
      <c r="D36" s="91">
        <v>1</v>
      </c>
      <c r="E36" s="77"/>
    </row>
    <row r="37" spans="1:5" ht="18.5" x14ac:dyDescent="0.45">
      <c r="A37" s="106">
        <v>202111145</v>
      </c>
      <c r="B37" s="55" t="s">
        <v>537</v>
      </c>
      <c r="C37" t="str">
        <f>VLOOKUP(B37,summary!$A$5:$B$5006,2,0)</f>
        <v>Fine Sugar 白糖</v>
      </c>
      <c r="D37" s="91">
        <v>1</v>
      </c>
      <c r="E37" s="77"/>
    </row>
    <row r="38" spans="1:5" ht="18.5" x14ac:dyDescent="0.45">
      <c r="A38" s="106">
        <v>202111145</v>
      </c>
      <c r="B38" s="55" t="s">
        <v>565</v>
      </c>
      <c r="C38" t="str">
        <f>VLOOKUP(B38,summary!$A$5:$B$5006,2,0)</f>
        <v>Pandan Leaf 班兰叶</v>
      </c>
      <c r="D38" s="91">
        <v>2</v>
      </c>
      <c r="E38" s="77"/>
    </row>
    <row r="39" spans="1:5" ht="18.5" x14ac:dyDescent="0.45">
      <c r="A39" s="106">
        <v>202111146</v>
      </c>
      <c r="B39" s="55" t="s">
        <v>660</v>
      </c>
      <c r="C39" t="str">
        <f>VLOOKUP(B39,summary!$A$5:$B$5006,2,0)</f>
        <v>Chendol浆咯</v>
      </c>
      <c r="D39" s="91">
        <v>3</v>
      </c>
      <c r="E39" s="77"/>
    </row>
    <row r="40" spans="1:5" ht="18.5" x14ac:dyDescent="0.45">
      <c r="A40" s="106">
        <v>202111146</v>
      </c>
      <c r="B40" s="55" t="s">
        <v>200</v>
      </c>
      <c r="C40" t="str">
        <f>VLOOKUP(B40,summary!$A$5:$B$5006,2,0)</f>
        <v>Tadpole蝌蚪</v>
      </c>
      <c r="D40" s="91">
        <v>3</v>
      </c>
      <c r="E40" s="77"/>
    </row>
    <row r="41" spans="1:5" ht="18.5" x14ac:dyDescent="0.45">
      <c r="A41" s="106">
        <v>202111146</v>
      </c>
      <c r="B41" s="55" t="s">
        <v>269</v>
      </c>
      <c r="C41" t="str">
        <f>VLOOKUP(B41,summary!$A$5:$B$5006,2,0)</f>
        <v>Potato Starch 风车粉</v>
      </c>
      <c r="D41" s="91">
        <v>3</v>
      </c>
      <c r="E41" s="77"/>
    </row>
    <row r="42" spans="1:5" ht="18.5" x14ac:dyDescent="0.45">
      <c r="A42" s="106">
        <v>202111146</v>
      </c>
      <c r="B42" s="55" t="s">
        <v>252</v>
      </c>
      <c r="C42" t="str">
        <f>VLOOKUP(B42,summary!$A$5:$B$5006,2,0)</f>
        <v>Sweet Potato Powder番薯粉</v>
      </c>
      <c r="D42" s="91">
        <v>1</v>
      </c>
      <c r="E42" s="77"/>
    </row>
    <row r="43" spans="1:5" ht="18.5" x14ac:dyDescent="0.45">
      <c r="A43" s="106">
        <v>202111146</v>
      </c>
      <c r="B43" s="55" t="s">
        <v>347</v>
      </c>
      <c r="C43" t="str">
        <f>VLOOKUP(B43,summary!$A$5:$B$5006,2,0)</f>
        <v>Small Sago 小丸</v>
      </c>
      <c r="D43" s="91">
        <v>3</v>
      </c>
      <c r="E43" s="77"/>
    </row>
    <row r="44" spans="1:5" ht="18.5" x14ac:dyDescent="0.45">
      <c r="A44" s="106">
        <v>202111146</v>
      </c>
      <c r="B44" s="55" t="s">
        <v>343</v>
      </c>
      <c r="C44" t="str">
        <f>VLOOKUP(B44,summary!$A$5:$B$5006,2,0)</f>
        <v>Big Sago 大丸</v>
      </c>
      <c r="D44" s="91">
        <v>1</v>
      </c>
      <c r="E44" s="77"/>
    </row>
    <row r="45" spans="1:5" ht="18.5" x14ac:dyDescent="0.45">
      <c r="A45" s="106">
        <v>202111146</v>
      </c>
      <c r="B45" s="55" t="s">
        <v>550</v>
      </c>
      <c r="C45" t="str">
        <f>VLOOKUP(B45,summary!$A$5:$B$5006,2,0)</f>
        <v>Candy Sugar 片糖</v>
      </c>
      <c r="D45" s="91">
        <v>1</v>
      </c>
      <c r="E45" s="77"/>
    </row>
    <row r="46" spans="1:5" ht="18.5" x14ac:dyDescent="0.45">
      <c r="A46" s="106">
        <v>202111147</v>
      </c>
      <c r="B46" s="55" t="s">
        <v>475</v>
      </c>
      <c r="C46" t="str">
        <f>VLOOKUP(B46,summary!$A$5:$B$5006,2,0)</f>
        <v>Evaporated Creamer淡奶水</v>
      </c>
      <c r="D46" s="91">
        <v>2</v>
      </c>
      <c r="E46" s="77"/>
    </row>
    <row r="47" spans="1:5" ht="18.5" x14ac:dyDescent="0.45">
      <c r="A47" s="106">
        <v>202111147</v>
      </c>
      <c r="B47" s="55" t="s">
        <v>477</v>
      </c>
      <c r="C47" t="str">
        <f>VLOOKUP(B47,summary!$A$5:$B$5006,2,0)</f>
        <v>Sweetened Creamer 练奶</v>
      </c>
      <c r="D47" s="91">
        <v>3</v>
      </c>
      <c r="E47" s="77"/>
    </row>
    <row r="48" spans="1:5" ht="18.5" x14ac:dyDescent="0.45">
      <c r="A48" s="106">
        <v>202111147</v>
      </c>
      <c r="B48" s="55" t="s">
        <v>537</v>
      </c>
      <c r="C48" t="str">
        <f>VLOOKUP(B48,summary!$A$5:$B$5006,2,0)</f>
        <v>Fine Sugar 白糖</v>
      </c>
      <c r="D48" s="91">
        <v>1</v>
      </c>
      <c r="E48" s="77"/>
    </row>
    <row r="49" spans="1:5" ht="18.5" x14ac:dyDescent="0.45">
      <c r="A49" s="106">
        <v>202111147</v>
      </c>
      <c r="B49" s="55" t="s">
        <v>340</v>
      </c>
      <c r="C49" t="str">
        <f>VLOOKUP(B49,summary!$A$5:$B$5006,2,0)</f>
        <v>Pearl Barley 薏米</v>
      </c>
      <c r="D49" s="91">
        <v>1</v>
      </c>
      <c r="E49" s="77"/>
    </row>
    <row r="50" spans="1:5" ht="18.5" x14ac:dyDescent="0.45">
      <c r="A50" s="106">
        <v>202111148</v>
      </c>
      <c r="B50" s="55" t="s">
        <v>637</v>
      </c>
      <c r="C50" t="str">
        <f>VLOOKUP(B50,summary!$A$5:$B$5006,2,0)</f>
        <v xml:space="preserve">Fresh Soursop 红毛榴莲 </v>
      </c>
      <c r="D50" s="91">
        <v>1</v>
      </c>
      <c r="E50" s="77"/>
    </row>
    <row r="51" spans="1:5" ht="18.5" x14ac:dyDescent="0.45">
      <c r="A51" s="106">
        <v>202111148</v>
      </c>
      <c r="B51" s="55" t="s">
        <v>660</v>
      </c>
      <c r="C51" t="str">
        <f>VLOOKUP(B51,summary!$A$5:$B$5006,2,0)</f>
        <v>Chendol浆咯</v>
      </c>
      <c r="D51" s="91">
        <v>1</v>
      </c>
      <c r="E51" s="77"/>
    </row>
    <row r="52" spans="1:5" ht="18.5" x14ac:dyDescent="0.45">
      <c r="A52" s="106">
        <v>202111148</v>
      </c>
      <c r="B52" s="55" t="s">
        <v>647</v>
      </c>
      <c r="C52" t="str">
        <f>VLOOKUP(B52,summary!$A$5:$B$5006,2,0)</f>
        <v>Mango Puree芒果</v>
      </c>
      <c r="D52" s="91">
        <v>5</v>
      </c>
      <c r="E52" s="77"/>
    </row>
    <row r="53" spans="1:5" ht="18.5" x14ac:dyDescent="0.45">
      <c r="A53" s="106">
        <v>202111148</v>
      </c>
      <c r="B53" s="55" t="s">
        <v>658</v>
      </c>
      <c r="C53" t="str">
        <f>VLOOKUP(B53,summary!$A$5:$B$5006,2,0)</f>
        <v>Bobo Cha Cubes.摩摩喳喳</v>
      </c>
      <c r="D53" s="91">
        <v>2</v>
      </c>
      <c r="E53" s="77"/>
    </row>
    <row r="54" spans="1:5" ht="18.5" x14ac:dyDescent="0.45">
      <c r="A54" s="106">
        <v>202111148</v>
      </c>
      <c r="B54" s="55" t="s">
        <v>667</v>
      </c>
      <c r="C54" t="str">
        <f>VLOOKUP(B54,summary!$A$5:$B$5006,2,0)</f>
        <v>Pong Thai Hai (Wet) 碰大海</v>
      </c>
      <c r="D54" s="91">
        <v>2</v>
      </c>
      <c r="E54" s="77"/>
    </row>
    <row r="55" spans="1:5" ht="18.5" x14ac:dyDescent="0.45">
      <c r="A55" s="106">
        <v>202111148</v>
      </c>
      <c r="B55" s="55" t="s">
        <v>266</v>
      </c>
      <c r="C55" t="str">
        <f>VLOOKUP(B55,summary!$A$5:$B$5006,2,0)</f>
        <v>Potato Starch 风车粉</v>
      </c>
      <c r="D55" s="91">
        <v>1</v>
      </c>
      <c r="E55" s="77"/>
    </row>
    <row r="56" spans="1:5" ht="18.5" x14ac:dyDescent="0.45">
      <c r="A56" s="106">
        <v>202111148</v>
      </c>
      <c r="B56" s="55" t="s">
        <v>289</v>
      </c>
      <c r="C56" t="str">
        <f>VLOOKUP(B56,summary!$A$5:$B$5006,2,0)</f>
        <v>Atap Seeds in Syrup亚嗒子</v>
      </c>
      <c r="D56" s="91">
        <v>1</v>
      </c>
      <c r="E56" s="77"/>
    </row>
    <row r="57" spans="1:5" ht="18.5" x14ac:dyDescent="0.45">
      <c r="A57" s="106">
        <v>202111148</v>
      </c>
      <c r="B57" s="55" t="s">
        <v>294</v>
      </c>
      <c r="C57" t="str">
        <f>VLOOKUP(B57,summary!$A$5:$B$5006,2,0)</f>
        <v>Chin Chow  仙 草</v>
      </c>
      <c r="D57" s="91">
        <v>4</v>
      </c>
      <c r="E57" s="77"/>
    </row>
    <row r="58" spans="1:5" ht="18.5" x14ac:dyDescent="0.45">
      <c r="A58" s="106">
        <v>202111148</v>
      </c>
      <c r="B58" s="55" t="s">
        <v>299</v>
      </c>
      <c r="C58" t="str">
        <f>VLOOKUP(B58,summary!$A$5:$B$5006,2,0)</f>
        <v>Red Bean红豆</v>
      </c>
      <c r="D58" s="91">
        <v>3</v>
      </c>
      <c r="E58" s="77"/>
    </row>
    <row r="59" spans="1:5" ht="18.5" x14ac:dyDescent="0.45">
      <c r="A59" s="106">
        <v>202111148</v>
      </c>
      <c r="B59" s="55" t="s">
        <v>314</v>
      </c>
      <c r="C59" t="str">
        <f>VLOOKUP(B59,summary!$A$5:$B$5006,2,0)</f>
        <v>Green Bean 绿豆</v>
      </c>
      <c r="D59" s="91">
        <v>2</v>
      </c>
      <c r="E59" s="77"/>
    </row>
    <row r="60" spans="1:5" ht="18.5" x14ac:dyDescent="0.45">
      <c r="A60" s="106">
        <v>202111148</v>
      </c>
      <c r="B60" s="55" t="s">
        <v>322</v>
      </c>
      <c r="C60" t="str">
        <f>VLOOKUP(B60,summary!$A$5:$B$5006,2,0)</f>
        <v>Split Green Mung Bean豆畔</v>
      </c>
      <c r="D60" s="91">
        <v>1</v>
      </c>
      <c r="E60" s="77"/>
    </row>
    <row r="61" spans="1:5" ht="18.5" x14ac:dyDescent="0.45">
      <c r="A61" s="106">
        <v>202111148</v>
      </c>
      <c r="B61" s="55" t="s">
        <v>379</v>
      </c>
      <c r="C61" t="str">
        <f>VLOOKUP(B61,summary!$A$5:$B$5006,2,0)</f>
        <v>Sweeten Melon Strip冬瓜条</v>
      </c>
      <c r="D61" s="91">
        <v>1</v>
      </c>
      <c r="E61" s="77"/>
    </row>
    <row r="62" spans="1:5" ht="18.5" x14ac:dyDescent="0.45">
      <c r="A62" s="106">
        <v>202111148</v>
      </c>
      <c r="B62" s="55" t="s">
        <v>579</v>
      </c>
      <c r="C62" t="str">
        <f>VLOOKUP(B62,summary!$A$5:$B$5006,2,0)</f>
        <v>Food Coloring - Liquid)颜色-水</v>
      </c>
      <c r="D62" s="91">
        <v>1</v>
      </c>
      <c r="E62" s="77"/>
    </row>
    <row r="63" spans="1:5" ht="18.5" x14ac:dyDescent="0.45">
      <c r="A63" s="106">
        <v>202111148</v>
      </c>
      <c r="B63" s="55" t="s">
        <v>584</v>
      </c>
      <c r="C63" t="str">
        <f>VLOOKUP(B63,summary!$A$5:$B$5006,2,0)</f>
        <v>Food Coloring - Liquid)颜色-水</v>
      </c>
      <c r="D63" s="91">
        <v>1</v>
      </c>
      <c r="E63" s="77"/>
    </row>
    <row r="64" spans="1:5" ht="18.5" x14ac:dyDescent="0.45">
      <c r="A64" s="106">
        <v>202111148</v>
      </c>
      <c r="B64" s="55" t="s">
        <v>364</v>
      </c>
      <c r="C64" t="str">
        <f>VLOOKUP(B64,summary!$A$5:$B$5006,2,0)</f>
        <v>Red Date 红枣</v>
      </c>
      <c r="D64" s="91">
        <v>1</v>
      </c>
      <c r="E64" s="77"/>
    </row>
    <row r="65" spans="1:5" ht="18.5" x14ac:dyDescent="0.45">
      <c r="A65" s="106">
        <v>202111148</v>
      </c>
      <c r="B65" s="55" t="s">
        <v>433</v>
      </c>
      <c r="C65" t="str">
        <f>VLOOKUP(B65,summary!$A$5:$B$5006,2,0)</f>
        <v>Sea Coconut海底椰</v>
      </c>
      <c r="D65" s="91">
        <v>1</v>
      </c>
      <c r="E65" s="77"/>
    </row>
    <row r="66" spans="1:5" ht="18.5" x14ac:dyDescent="0.45">
      <c r="A66" s="106">
        <v>202111148</v>
      </c>
      <c r="B66" s="55" t="s">
        <v>495</v>
      </c>
      <c r="C66" t="str">
        <f>VLOOKUP(B66,summary!$A$5:$B$5006,2,0)</f>
        <v>Coconut Milk 椰浆</v>
      </c>
      <c r="D66" s="91">
        <v>1</v>
      </c>
      <c r="E66" s="77"/>
    </row>
    <row r="67" spans="1:5" ht="18.5" x14ac:dyDescent="0.45">
      <c r="A67" s="106">
        <v>202111148</v>
      </c>
      <c r="B67" s="55" t="s">
        <v>533</v>
      </c>
      <c r="C67" t="str">
        <f>VLOOKUP(B67,summary!$A$5:$B$5006,2,0)</f>
        <v>Brown Sugar 黑糖</v>
      </c>
      <c r="D67" s="91">
        <v>1</v>
      </c>
      <c r="E67" s="77"/>
    </row>
    <row r="68" spans="1:5" ht="18.5" x14ac:dyDescent="0.45">
      <c r="A68" s="106">
        <v>202111148</v>
      </c>
      <c r="B68" s="55" t="s">
        <v>537</v>
      </c>
      <c r="C68" t="str">
        <f>VLOOKUP(B68,summary!$A$5:$B$5006,2,0)</f>
        <v>Fine Sugar 白糖</v>
      </c>
      <c r="D68" s="91">
        <v>2</v>
      </c>
      <c r="E68" s="77"/>
    </row>
    <row r="69" spans="1:5" ht="18.5" x14ac:dyDescent="0.45">
      <c r="A69" s="106">
        <v>202111148</v>
      </c>
      <c r="B69" s="55" t="s">
        <v>547</v>
      </c>
      <c r="C69" t="str">
        <f>VLOOKUP(B69,summary!$A$5:$B$5006,2,0)</f>
        <v>Coconut Sugar椰糖</v>
      </c>
      <c r="D69" s="91">
        <v>1</v>
      </c>
      <c r="E69" s="77"/>
    </row>
    <row r="70" spans="1:5" ht="18.5" x14ac:dyDescent="0.45">
      <c r="A70" s="106">
        <v>202111148</v>
      </c>
      <c r="B70" s="55" t="s">
        <v>559</v>
      </c>
      <c r="C70" t="str">
        <f>VLOOKUP(B70,summary!$A$5:$B$5006,2,0)</f>
        <v>Sweet Potato 番薯</v>
      </c>
      <c r="D70" s="91">
        <v>3</v>
      </c>
      <c r="E70" s="77"/>
    </row>
    <row r="71" spans="1:5" ht="18.5" x14ac:dyDescent="0.45">
      <c r="A71" s="106">
        <v>202111148</v>
      </c>
      <c r="B71" s="55" t="s">
        <v>562</v>
      </c>
      <c r="C71" t="str">
        <f>VLOOKUP(B71,summary!$A$5:$B$5006,2,0)</f>
        <v>Yam 芋头</v>
      </c>
      <c r="D71" s="91">
        <v>2</v>
      </c>
      <c r="E71" s="77"/>
    </row>
    <row r="72" spans="1:5" ht="18.5" x14ac:dyDescent="0.45">
      <c r="A72" s="106">
        <v>202111148</v>
      </c>
      <c r="B72" s="55" t="s">
        <v>565</v>
      </c>
      <c r="C72" t="str">
        <f>VLOOKUP(B72,summary!$A$5:$B$5006,2,0)</f>
        <v>Pandan Leaf 班兰叶</v>
      </c>
      <c r="D72" s="91">
        <v>2</v>
      </c>
      <c r="E72" s="77"/>
    </row>
    <row r="73" spans="1:5" ht="18.5" x14ac:dyDescent="0.45">
      <c r="A73" s="106">
        <v>202111148</v>
      </c>
      <c r="B73" s="55" t="s">
        <v>566</v>
      </c>
      <c r="C73" t="str">
        <f>VLOOKUP(B73,summary!$A$5:$B$5006,2,0)</f>
        <v>Lime 酸甘</v>
      </c>
      <c r="D73" s="91">
        <v>1</v>
      </c>
      <c r="E73" s="77"/>
    </row>
    <row r="74" spans="1:5" ht="18.5" x14ac:dyDescent="0.45">
      <c r="A74" s="106">
        <v>202111149</v>
      </c>
      <c r="B74" s="55" t="s">
        <v>646</v>
      </c>
      <c r="C74" t="str">
        <f>VLOOKUP(B74,summary!$A$5:$B$5006,2,0)</f>
        <v>Durian Puree 榴莲</v>
      </c>
      <c r="D74" s="91">
        <v>2</v>
      </c>
      <c r="E74" s="77"/>
    </row>
    <row r="75" spans="1:5" ht="18.5" x14ac:dyDescent="0.45">
      <c r="A75" s="106">
        <v>202111149</v>
      </c>
      <c r="B75" s="55" t="s">
        <v>202</v>
      </c>
      <c r="C75" t="str">
        <f>VLOOKUP(B75,summary!$A$5:$B$5006,2,0)</f>
        <v>Q Ball Q圆</v>
      </c>
      <c r="D75" s="91">
        <v>1</v>
      </c>
      <c r="E75" s="77"/>
    </row>
    <row r="76" spans="1:5" ht="18.5" x14ac:dyDescent="0.45">
      <c r="A76" s="106">
        <v>202111149</v>
      </c>
      <c r="B76" s="55" t="s">
        <v>216</v>
      </c>
      <c r="C76" t="str">
        <f>VLOOKUP(B76,summary!$A$5:$B$5006,2,0)</f>
        <v>Chin Chow powder 仙 草粉</v>
      </c>
      <c r="D76" s="91">
        <v>1</v>
      </c>
      <c r="E76" s="77"/>
    </row>
    <row r="77" spans="1:5" ht="18.5" x14ac:dyDescent="0.45">
      <c r="A77" s="106">
        <v>202111149</v>
      </c>
      <c r="B77" s="55" t="s">
        <v>223</v>
      </c>
      <c r="C77" t="str">
        <f>VLOOKUP(B77,summary!$A$5:$B$5006,2,0)</f>
        <v>Agar Powder菜燕粉</v>
      </c>
      <c r="D77" s="91">
        <v>1</v>
      </c>
      <c r="E77" s="77"/>
    </row>
    <row r="78" spans="1:5" ht="18.5" x14ac:dyDescent="0.45">
      <c r="A78" s="106">
        <v>202111149</v>
      </c>
      <c r="B78" s="55" t="s">
        <v>266</v>
      </c>
      <c r="C78" t="str">
        <f>VLOOKUP(B78,summary!$A$5:$B$5006,2,0)</f>
        <v>Potato Starch 风车粉</v>
      </c>
      <c r="D78" s="91">
        <v>1</v>
      </c>
      <c r="E78" s="77"/>
    </row>
    <row r="79" spans="1:5" ht="18.5" x14ac:dyDescent="0.45">
      <c r="A79" s="106">
        <v>202111149</v>
      </c>
      <c r="B79" s="55" t="s">
        <v>310</v>
      </c>
      <c r="C79" t="str">
        <f>VLOOKUP(B79,summary!$A$5:$B$5006,2,0)</f>
        <v>Chia Tao赤豆</v>
      </c>
      <c r="D79" s="91">
        <v>2</v>
      </c>
      <c r="E79" s="77"/>
    </row>
    <row r="80" spans="1:5" ht="18.5" x14ac:dyDescent="0.45">
      <c r="A80" s="106">
        <v>202111149</v>
      </c>
      <c r="B80" s="55" t="s">
        <v>314</v>
      </c>
      <c r="C80" t="str">
        <f>VLOOKUP(B80,summary!$A$5:$B$5006,2,0)</f>
        <v>Green Bean 绿豆</v>
      </c>
      <c r="D80" s="91">
        <v>1</v>
      </c>
      <c r="E80" s="77"/>
    </row>
    <row r="81" spans="1:5" ht="18.5" x14ac:dyDescent="0.45">
      <c r="A81" s="106">
        <v>202111149</v>
      </c>
      <c r="B81" s="55" t="s">
        <v>322</v>
      </c>
      <c r="C81" t="str">
        <f>VLOOKUP(B81,summary!$A$5:$B$5006,2,0)</f>
        <v>Split Green Mung Bean豆畔</v>
      </c>
      <c r="D81" s="91">
        <v>2</v>
      </c>
      <c r="E81" s="77"/>
    </row>
    <row r="82" spans="1:5" ht="18.5" x14ac:dyDescent="0.45">
      <c r="A82" s="106">
        <v>202111149</v>
      </c>
      <c r="B82" s="55" t="s">
        <v>473</v>
      </c>
      <c r="C82" t="str">
        <f>VLOOKUP(B82,summary!$A$5:$B$5006,2,0)</f>
        <v>Carnation Milk三花淡奶水</v>
      </c>
      <c r="D82" s="91">
        <v>12</v>
      </c>
      <c r="E82" s="77"/>
    </row>
    <row r="83" spans="1:5" ht="18.5" x14ac:dyDescent="0.45">
      <c r="A83" s="106">
        <v>202111149</v>
      </c>
      <c r="B83" s="55" t="s">
        <v>533</v>
      </c>
      <c r="C83" t="str">
        <f>VLOOKUP(B83,summary!$A$5:$B$5006,2,0)</f>
        <v>Brown Sugar 黑糖</v>
      </c>
      <c r="D83" s="91">
        <v>1</v>
      </c>
      <c r="E83" s="77"/>
    </row>
    <row r="84" spans="1:5" ht="18.5" x14ac:dyDescent="0.45">
      <c r="A84" s="106">
        <v>202111149</v>
      </c>
      <c r="B84" s="55" t="s">
        <v>537</v>
      </c>
      <c r="C84" t="str">
        <f>VLOOKUP(B84,summary!$A$5:$B$5006,2,0)</f>
        <v>Fine Sugar 白糖</v>
      </c>
      <c r="D84" s="91">
        <v>3</v>
      </c>
      <c r="E84" s="77"/>
    </row>
    <row r="85" spans="1:5" ht="18.5" x14ac:dyDescent="0.45">
      <c r="A85" s="106">
        <v>202111149</v>
      </c>
      <c r="B85" s="55" t="s">
        <v>559</v>
      </c>
      <c r="C85" t="str">
        <f>VLOOKUP(B85,summary!$A$5:$B$5006,2,0)</f>
        <v>Sweet Potato 番薯</v>
      </c>
      <c r="D85" s="91">
        <v>10</v>
      </c>
      <c r="E85" s="77"/>
    </row>
    <row r="86" spans="1:5" ht="18.5" x14ac:dyDescent="0.45">
      <c r="A86" s="106">
        <v>202111149</v>
      </c>
      <c r="B86" s="55" t="s">
        <v>566</v>
      </c>
      <c r="C86" t="str">
        <f>VLOOKUP(B86,summary!$A$5:$B$5006,2,0)</f>
        <v>Lime 酸甘</v>
      </c>
      <c r="D86" s="91">
        <v>2</v>
      </c>
      <c r="E86" s="77"/>
    </row>
    <row r="87" spans="1:5" ht="18.5" x14ac:dyDescent="0.45">
      <c r="A87" s="106">
        <v>202111149</v>
      </c>
      <c r="B87" s="55" t="s">
        <v>368</v>
      </c>
      <c r="C87" t="str">
        <f>VLOOKUP(B87,summary!$A$5:$B$5006,2,0)</f>
        <v>GingKo Nut白果粒</v>
      </c>
      <c r="D87" s="91">
        <v>0</v>
      </c>
      <c r="E87" s="77"/>
    </row>
    <row r="88" spans="1:5" ht="18.5" x14ac:dyDescent="0.45">
      <c r="A88" s="106">
        <v>202111150</v>
      </c>
      <c r="B88" s="55" t="s">
        <v>492</v>
      </c>
      <c r="C88" t="str">
        <f>VLOOKUP(B88,summary!$A$5:$B$5006,2,0)</f>
        <v>Water Chestnut 马蹄 - 箱</v>
      </c>
      <c r="D88" s="91">
        <v>5</v>
      </c>
      <c r="E88" s="77"/>
    </row>
    <row r="89" spans="1:5" ht="18.5" x14ac:dyDescent="0.45">
      <c r="A89" s="106">
        <v>202111150</v>
      </c>
      <c r="B89" s="55" t="s">
        <v>347</v>
      </c>
      <c r="C89" t="str">
        <f>VLOOKUP(B89,summary!$A$5:$B$5006,2,0)</f>
        <v>Small Sago 小丸</v>
      </c>
      <c r="D89" s="91">
        <v>1</v>
      </c>
      <c r="E89" s="77"/>
    </row>
    <row r="90" spans="1:5" ht="18.5" x14ac:dyDescent="0.45">
      <c r="A90" s="106">
        <v>202111150</v>
      </c>
      <c r="B90" s="55" t="s">
        <v>322</v>
      </c>
      <c r="C90" t="str">
        <f>VLOOKUP(B90,summary!$A$5:$B$5006,2,0)</f>
        <v>Split Green Mung Bean豆畔</v>
      </c>
      <c r="D90" s="91">
        <v>2</v>
      </c>
      <c r="E90" s="77"/>
    </row>
    <row r="91" spans="1:5" ht="18.5" x14ac:dyDescent="0.45">
      <c r="A91" s="106">
        <v>202111151</v>
      </c>
      <c r="B91" s="55" t="s">
        <v>537</v>
      </c>
      <c r="C91" t="str">
        <f>VLOOKUP(B91,summary!$A$5:$B$5006,2,0)</f>
        <v>Fine Sugar 白糖</v>
      </c>
      <c r="D91" s="91">
        <v>2</v>
      </c>
      <c r="E91" s="77"/>
    </row>
    <row r="92" spans="1:5" ht="18.5" x14ac:dyDescent="0.45">
      <c r="A92" s="106">
        <v>202111152</v>
      </c>
      <c r="B92" s="55" t="s">
        <v>646</v>
      </c>
      <c r="C92" t="str">
        <f>VLOOKUP(B92,summary!$A$5:$B$5006,2,0)</f>
        <v>Durian Puree 榴莲</v>
      </c>
      <c r="D92" s="91">
        <v>1</v>
      </c>
      <c r="E92" s="77"/>
    </row>
    <row r="93" spans="1:5" ht="18.5" x14ac:dyDescent="0.45">
      <c r="A93" s="106">
        <v>202111152</v>
      </c>
      <c r="B93" s="55" t="s">
        <v>661</v>
      </c>
      <c r="C93" t="str">
        <f>VLOOKUP(B93,summary!$A$5:$B$5006,2,0)</f>
        <v>Chendol浆咯</v>
      </c>
      <c r="D93" s="91">
        <v>2</v>
      </c>
      <c r="E93" s="77"/>
    </row>
    <row r="94" spans="1:5" ht="18.5" x14ac:dyDescent="0.45">
      <c r="A94" s="106">
        <v>202111152</v>
      </c>
      <c r="B94" s="55" t="s">
        <v>200</v>
      </c>
      <c r="C94" t="str">
        <f>VLOOKUP(B94,summary!$A$5:$B$5006,2,0)</f>
        <v>Tadpole蝌蚪</v>
      </c>
      <c r="D94" s="91">
        <v>1</v>
      </c>
      <c r="E94" s="77"/>
    </row>
    <row r="95" spans="1:5" ht="18.5" x14ac:dyDescent="0.45">
      <c r="A95" s="106">
        <v>202111152</v>
      </c>
      <c r="B95" s="55" t="s">
        <v>637</v>
      </c>
      <c r="C95" t="str">
        <f>VLOOKUP(B95,summary!$A$5:$B$5006,2,0)</f>
        <v xml:space="preserve">Fresh Soursop 红毛榴莲 </v>
      </c>
      <c r="D95" s="91">
        <v>1</v>
      </c>
      <c r="E95" s="77"/>
    </row>
    <row r="96" spans="1:5" ht="18.5" customHeight="1" x14ac:dyDescent="0.45">
      <c r="A96" s="106">
        <v>202111152</v>
      </c>
      <c r="B96" s="55" t="s">
        <v>289</v>
      </c>
      <c r="C96" t="str">
        <f>VLOOKUP(B96,summary!$A$5:$B$5006,2,0)</f>
        <v>Atap Seeds in Syrup亚嗒子</v>
      </c>
      <c r="D96" s="91">
        <v>1</v>
      </c>
      <c r="E96" s="77"/>
    </row>
    <row r="97" spans="1:5" ht="18.5" customHeight="1" x14ac:dyDescent="0.45">
      <c r="A97" s="106">
        <v>202111152</v>
      </c>
      <c r="B97" s="55" t="s">
        <v>294</v>
      </c>
      <c r="C97" t="str">
        <f>VLOOKUP(B97,summary!$A$5:$B$5006,2,0)</f>
        <v>Chin Chow  仙 草</v>
      </c>
      <c r="D97" s="91">
        <v>1</v>
      </c>
      <c r="E97" s="77"/>
    </row>
    <row r="98" spans="1:5" ht="18.5" customHeight="1" x14ac:dyDescent="0.45">
      <c r="A98" s="106">
        <v>202111152</v>
      </c>
      <c r="B98" s="55" t="s">
        <v>299</v>
      </c>
      <c r="C98" t="str">
        <f>VLOOKUP(B98,summary!$A$5:$B$5006,2,0)</f>
        <v>Red Bean红豆</v>
      </c>
      <c r="D98" s="91">
        <v>2</v>
      </c>
      <c r="E98" s="77"/>
    </row>
    <row r="99" spans="1:5" ht="18.5" customHeight="1" x14ac:dyDescent="0.45">
      <c r="A99" s="106">
        <v>202111152</v>
      </c>
      <c r="B99" s="55" t="s">
        <v>310</v>
      </c>
      <c r="C99" t="str">
        <f>VLOOKUP(B99,summary!$A$5:$B$5006,2,0)</f>
        <v>Chia Tao赤豆</v>
      </c>
      <c r="D99" s="91">
        <v>2</v>
      </c>
      <c r="E99" s="77"/>
    </row>
    <row r="100" spans="1:5" ht="18.5" customHeight="1" x14ac:dyDescent="0.45">
      <c r="A100" s="106">
        <v>202111152</v>
      </c>
      <c r="B100" s="55" t="s">
        <v>314</v>
      </c>
      <c r="C100" t="str">
        <f>VLOOKUP(B100,summary!$A$5:$B$5006,2,0)</f>
        <v>Green Bean 绿豆</v>
      </c>
      <c r="D100" s="91">
        <v>2</v>
      </c>
      <c r="E100" s="77"/>
    </row>
    <row r="101" spans="1:5" ht="18.5" customHeight="1" x14ac:dyDescent="0.45">
      <c r="A101" s="106">
        <v>202111152</v>
      </c>
      <c r="B101" s="55" t="s">
        <v>331</v>
      </c>
      <c r="C101" t="str">
        <f>VLOOKUP(B101,summary!$A$5:$B$5006,2,0)</f>
        <v>Black Glutinous Rice 黑糯米</v>
      </c>
      <c r="D101" s="91">
        <v>1</v>
      </c>
      <c r="E101" s="77"/>
    </row>
    <row r="102" spans="1:5" ht="18.5" customHeight="1" x14ac:dyDescent="0.45">
      <c r="A102" s="106">
        <v>202111152</v>
      </c>
      <c r="B102" s="55" t="s">
        <v>377</v>
      </c>
      <c r="C102" t="str">
        <f>VLOOKUP(B102,summary!$A$5:$B$5006,2,0)</f>
        <v>Bean Curd Sheet 腐竹</v>
      </c>
      <c r="D102" s="91">
        <v>10</v>
      </c>
      <c r="E102" s="77"/>
    </row>
    <row r="103" spans="1:5" ht="18.5" customHeight="1" x14ac:dyDescent="0.45">
      <c r="A103" s="106">
        <v>202111152</v>
      </c>
      <c r="B103" s="55" t="s">
        <v>583</v>
      </c>
      <c r="C103" t="str">
        <f>VLOOKUP(B103,summary!$A$5:$B$5006,2,0)</f>
        <v>Food Coloring - Liquid)颜色-水</v>
      </c>
      <c r="D103" s="91">
        <v>1</v>
      </c>
      <c r="E103" s="77"/>
    </row>
    <row r="104" spans="1:5" ht="18.5" customHeight="1" x14ac:dyDescent="0.45">
      <c r="A104" s="106">
        <v>202111152</v>
      </c>
      <c r="B104" s="55" t="s">
        <v>351</v>
      </c>
      <c r="C104" t="str">
        <f>VLOOKUP(B104,summary!$A$5:$B$5006,2,0)</f>
        <v>Dried Longan 龙眼干</v>
      </c>
      <c r="D104" s="91">
        <v>4</v>
      </c>
      <c r="E104" s="77"/>
    </row>
    <row r="105" spans="1:5" ht="18.5" customHeight="1" x14ac:dyDescent="0.45">
      <c r="A105" s="106">
        <v>202111152</v>
      </c>
      <c r="B105" s="55" t="s">
        <v>340</v>
      </c>
      <c r="C105" t="str">
        <f>VLOOKUP(B105,summary!$A$5:$B$5006,2,0)</f>
        <v>Pearl Barley 薏米</v>
      </c>
      <c r="D105" s="78">
        <v>1</v>
      </c>
      <c r="E105" s="77"/>
    </row>
    <row r="106" spans="1:5" ht="18.5" customHeight="1" x14ac:dyDescent="0.45">
      <c r="A106" s="106">
        <v>202111152</v>
      </c>
      <c r="B106" s="109" t="s">
        <v>533</v>
      </c>
      <c r="C106" t="str">
        <f>VLOOKUP(B106,summary!$A$5:$B$5006,2,0)</f>
        <v>Brown Sugar 黑糖</v>
      </c>
      <c r="D106" s="78">
        <v>1</v>
      </c>
      <c r="E106" s="77"/>
    </row>
    <row r="107" spans="1:5" ht="18.5" customHeight="1" x14ac:dyDescent="0.45">
      <c r="A107" s="106">
        <v>202111152</v>
      </c>
      <c r="B107" s="55" t="s">
        <v>297</v>
      </c>
      <c r="C107" t="str">
        <f>VLOOKUP(B107,summary!$A$5:$B$5006,2,0)</f>
        <v>GingKo Nut (Peel off)白果仁</v>
      </c>
      <c r="D107" s="78">
        <v>3</v>
      </c>
      <c r="E107" s="77"/>
    </row>
    <row r="108" spans="1:5" ht="18.5" customHeight="1" x14ac:dyDescent="0.45">
      <c r="A108" s="106">
        <v>202111152</v>
      </c>
      <c r="B108" s="55" t="s">
        <v>473</v>
      </c>
      <c r="C108" t="str">
        <f>VLOOKUP(B108,summary!$A$5:$B$5006,2,0)</f>
        <v>Carnation Milk三花淡奶水</v>
      </c>
      <c r="D108" s="78">
        <v>12</v>
      </c>
      <c r="E108" s="77"/>
    </row>
    <row r="109" spans="1:5" ht="18.5" customHeight="1" x14ac:dyDescent="0.45">
      <c r="A109" s="106">
        <v>202111152</v>
      </c>
      <c r="B109" s="55" t="s">
        <v>433</v>
      </c>
      <c r="C109" t="str">
        <f>VLOOKUP(B109,summary!$A$5:$B$5006,2,0)</f>
        <v>Sea Coconut海底椰</v>
      </c>
      <c r="D109" s="78">
        <v>2</v>
      </c>
      <c r="E109" s="77"/>
    </row>
    <row r="110" spans="1:5" ht="18.5" customHeight="1" x14ac:dyDescent="0.45">
      <c r="A110" s="106">
        <v>202111152</v>
      </c>
      <c r="B110" s="55" t="s">
        <v>441</v>
      </c>
      <c r="C110" t="str">
        <f>VLOOKUP(B110,summary!$A$5:$B$5006,2,0)</f>
        <v>Longan in Syrup龙眼</v>
      </c>
      <c r="D110" s="78">
        <v>1</v>
      </c>
      <c r="E110" s="77"/>
    </row>
    <row r="111" spans="1:5" ht="18.5" customHeight="1" x14ac:dyDescent="0.45">
      <c r="A111" s="106">
        <v>202111152</v>
      </c>
      <c r="B111" s="55" t="s">
        <v>492</v>
      </c>
      <c r="C111" t="str">
        <f>VLOOKUP(B111,summary!$A$5:$B$5006,2,0)</f>
        <v>Water Chestnut 马蹄 - 箱</v>
      </c>
      <c r="D111" s="78">
        <v>1</v>
      </c>
      <c r="E111" s="77"/>
    </row>
    <row r="112" spans="1:5" ht="18.5" customHeight="1" x14ac:dyDescent="0.45">
      <c r="A112" s="106">
        <v>202111152</v>
      </c>
      <c r="B112" s="55" t="s">
        <v>559</v>
      </c>
      <c r="C112" t="str">
        <f>VLOOKUP(B112,summary!$A$5:$B$5006,2,0)</f>
        <v>Sweet Potato 番薯</v>
      </c>
      <c r="D112" s="78">
        <v>15</v>
      </c>
      <c r="E112" s="77"/>
    </row>
    <row r="113" spans="1:5" ht="18.5" customHeight="1" x14ac:dyDescent="0.45">
      <c r="A113" s="106">
        <v>202111152</v>
      </c>
      <c r="B113" s="55" t="s">
        <v>562</v>
      </c>
      <c r="C113" t="str">
        <f>VLOOKUP(B113,summary!$A$5:$B$5006,2,0)</f>
        <v>Yam 芋头</v>
      </c>
      <c r="D113" s="78">
        <v>4</v>
      </c>
      <c r="E113" s="77"/>
    </row>
    <row r="114" spans="1:5" ht="18.5" customHeight="1" x14ac:dyDescent="0.45">
      <c r="A114" s="106">
        <v>202111153</v>
      </c>
      <c r="B114" s="55" t="s">
        <v>658</v>
      </c>
      <c r="C114" t="str">
        <f>VLOOKUP(B114,summary!$A$5:$B$5006,2,0)</f>
        <v>Bobo Cha Cubes.摩摩喳喳</v>
      </c>
      <c r="D114" s="78">
        <v>50</v>
      </c>
      <c r="E114" s="77"/>
    </row>
    <row r="115" spans="1:5" ht="18.5" customHeight="1" x14ac:dyDescent="0.45">
      <c r="A115" s="106">
        <v>202111153</v>
      </c>
      <c r="B115" s="55" t="s">
        <v>658</v>
      </c>
      <c r="C115" t="str">
        <f>VLOOKUP(B115,summary!$A$5:$B$5006,2,0)</f>
        <v>Bobo Cha Cubes.摩摩喳喳</v>
      </c>
      <c r="D115" s="78">
        <v>5</v>
      </c>
      <c r="E115" s="77"/>
    </row>
    <row r="116" spans="1:5" ht="18.5" customHeight="1" x14ac:dyDescent="0.45">
      <c r="A116" s="106">
        <v>202111154</v>
      </c>
      <c r="B116" s="55" t="s">
        <v>647</v>
      </c>
      <c r="C116" t="str">
        <f>VLOOKUP(B116,summary!$A$5:$B$5006,2,0)</f>
        <v>Mango Puree芒果</v>
      </c>
      <c r="D116" s="78">
        <v>2</v>
      </c>
      <c r="E116" s="77"/>
    </row>
    <row r="117" spans="1:5" ht="18.5" customHeight="1" x14ac:dyDescent="0.45">
      <c r="A117" s="106">
        <v>202111154</v>
      </c>
      <c r="B117" s="55" t="s">
        <v>351</v>
      </c>
      <c r="C117" t="str">
        <f>VLOOKUP(B117,summary!$A$5:$B$5006,2,0)</f>
        <v>Dried Longan 龙眼干</v>
      </c>
      <c r="D117" s="78">
        <v>3</v>
      </c>
      <c r="E117" s="77"/>
    </row>
    <row r="118" spans="1:5" ht="18.5" customHeight="1" x14ac:dyDescent="0.45">
      <c r="A118" s="106">
        <v>202111154</v>
      </c>
      <c r="B118" s="55" t="s">
        <v>289</v>
      </c>
      <c r="C118" t="str">
        <f>VLOOKUP(B118,summary!$A$5:$B$5006,2,0)</f>
        <v>Atap Seeds in Syrup亚嗒子</v>
      </c>
      <c r="D118" s="78">
        <v>1</v>
      </c>
      <c r="E118" s="77"/>
    </row>
    <row r="119" spans="1:5" ht="18.5" customHeight="1" x14ac:dyDescent="0.45">
      <c r="A119" s="106">
        <v>202111154</v>
      </c>
      <c r="B119" s="55" t="s">
        <v>313</v>
      </c>
      <c r="C119" t="str">
        <f>VLOOKUP(B119,summary!$A$5:$B$5006,2,0)</f>
        <v>Green Bean 绿豆</v>
      </c>
      <c r="D119" s="78">
        <v>1</v>
      </c>
      <c r="E119" s="77"/>
    </row>
    <row r="120" spans="1:5" ht="18.5" customHeight="1" x14ac:dyDescent="0.45">
      <c r="A120" s="106">
        <v>202111154</v>
      </c>
      <c r="B120" s="55" t="s">
        <v>331</v>
      </c>
      <c r="C120" t="str">
        <f>VLOOKUP(B120,summary!$A$5:$B$5006,2,0)</f>
        <v>Black Glutinous Rice 黑糯米</v>
      </c>
      <c r="D120" s="78">
        <v>1</v>
      </c>
      <c r="E120" s="77"/>
    </row>
    <row r="121" spans="1:5" ht="18.5" customHeight="1" x14ac:dyDescent="0.45">
      <c r="A121" s="106">
        <v>202111154</v>
      </c>
      <c r="B121" s="55" t="s">
        <v>322</v>
      </c>
      <c r="C121" t="str">
        <f>VLOOKUP(B121,summary!$A$5:$B$5006,2,0)</f>
        <v>Split Green Mung Bean豆畔</v>
      </c>
      <c r="D121" s="78">
        <v>1</v>
      </c>
      <c r="E121" s="77"/>
    </row>
    <row r="122" spans="1:5" ht="18.5" customHeight="1" x14ac:dyDescent="0.45">
      <c r="A122" s="106">
        <v>202111154</v>
      </c>
      <c r="B122" s="55" t="s">
        <v>340</v>
      </c>
      <c r="C122" t="str">
        <f>VLOOKUP(B122,summary!$A$5:$B$5006,2,0)</f>
        <v>Pearl Barley 薏米</v>
      </c>
      <c r="D122" s="78">
        <v>1</v>
      </c>
      <c r="E122" s="77"/>
    </row>
    <row r="123" spans="1:5" ht="18.5" customHeight="1" x14ac:dyDescent="0.45">
      <c r="A123" s="106">
        <v>202111154</v>
      </c>
      <c r="B123" s="55" t="s">
        <v>335</v>
      </c>
      <c r="C123" t="str">
        <f>VLOOKUP(B123,summary!$A$5:$B$5006,2,0)</f>
        <v>White Glutinous Rice白糯米</v>
      </c>
      <c r="D123" s="78">
        <v>1</v>
      </c>
      <c r="E123" s="77"/>
    </row>
    <row r="124" spans="1:5" ht="18.5" customHeight="1" x14ac:dyDescent="0.45">
      <c r="A124" s="106">
        <v>202111154</v>
      </c>
      <c r="B124" s="55" t="s">
        <v>347</v>
      </c>
      <c r="C124" t="str">
        <f>VLOOKUP(B124,summary!$A$5:$B$5006,2,0)</f>
        <v>Small Sago 小丸</v>
      </c>
      <c r="D124" s="78">
        <v>1</v>
      </c>
      <c r="E124" s="77"/>
    </row>
    <row r="125" spans="1:5" ht="18.5" customHeight="1" x14ac:dyDescent="0.45">
      <c r="A125" s="106">
        <v>202111154</v>
      </c>
      <c r="B125" s="55" t="s">
        <v>338</v>
      </c>
      <c r="C125" t="str">
        <f>VLOOKUP(B125,summary!$A$5:$B$5006,2,0)</f>
        <v>White Wheat 大麦</v>
      </c>
      <c r="D125" s="78">
        <v>1</v>
      </c>
      <c r="E125" s="77"/>
    </row>
    <row r="126" spans="1:5" ht="18.5" customHeight="1" x14ac:dyDescent="0.45">
      <c r="A126" s="106">
        <v>202111154</v>
      </c>
      <c r="B126" s="55" t="s">
        <v>660</v>
      </c>
      <c r="C126" t="str">
        <f>VLOOKUP(B126,summary!$A$5:$B$5006,2,0)</f>
        <v>Chendol浆咯</v>
      </c>
      <c r="D126" s="78">
        <v>1</v>
      </c>
      <c r="E126" s="77"/>
    </row>
    <row r="127" spans="1:5" ht="18.5" customHeight="1" x14ac:dyDescent="0.45">
      <c r="A127" s="106">
        <v>202111154</v>
      </c>
      <c r="B127" s="55" t="s">
        <v>200</v>
      </c>
      <c r="C127" t="str">
        <f>VLOOKUP(B127,summary!$A$5:$B$5006,2,0)</f>
        <v>Tadpole蝌蚪</v>
      </c>
      <c r="D127" s="78">
        <v>1</v>
      </c>
      <c r="E127" s="77"/>
    </row>
    <row r="128" spans="1:5" ht="18.5" customHeight="1" x14ac:dyDescent="0.45">
      <c r="A128" s="106">
        <v>202111154</v>
      </c>
      <c r="B128" s="55" t="s">
        <v>559</v>
      </c>
      <c r="C128" t="str">
        <f>VLOOKUP(B128,summary!$A$5:$B$5006,2,0)</f>
        <v>Sweet Potato 番薯</v>
      </c>
      <c r="D128" s="78">
        <v>25</v>
      </c>
      <c r="E128" s="77"/>
    </row>
    <row r="129" spans="1:5" ht="18.5" customHeight="1" x14ac:dyDescent="0.45">
      <c r="A129" s="106">
        <v>202111154</v>
      </c>
      <c r="B129" s="55" t="s">
        <v>562</v>
      </c>
      <c r="C129" t="str">
        <f>VLOOKUP(B129,summary!$A$5:$B$5006,2,0)</f>
        <v>Yam 芋头</v>
      </c>
      <c r="D129" s="78">
        <v>5</v>
      </c>
      <c r="E129" s="77"/>
    </row>
    <row r="130" spans="1:5" ht="18.5" customHeight="1" x14ac:dyDescent="0.45">
      <c r="A130" s="106">
        <v>202111154</v>
      </c>
      <c r="B130" s="55" t="s">
        <v>566</v>
      </c>
      <c r="C130" t="str">
        <f>VLOOKUP(B130,summary!$A$5:$B$5006,2,0)</f>
        <v>Lime 酸甘</v>
      </c>
      <c r="D130" s="78">
        <v>1</v>
      </c>
      <c r="E130" s="77"/>
    </row>
    <row r="131" spans="1:5" ht="18.5" customHeight="1" x14ac:dyDescent="0.45">
      <c r="A131" s="106">
        <v>202111154</v>
      </c>
      <c r="B131" s="55" t="s">
        <v>537</v>
      </c>
      <c r="C131" t="str">
        <f>VLOOKUP(B131,summary!$A$5:$B$5006,2,0)</f>
        <v>Fine Sugar 白糖</v>
      </c>
      <c r="D131" s="78">
        <v>2</v>
      </c>
      <c r="E131" s="77"/>
    </row>
    <row r="132" spans="1:5" ht="18.5" customHeight="1" x14ac:dyDescent="0.45">
      <c r="A132" s="106">
        <v>202111154</v>
      </c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141">
    <sortCondition ref="A3:A141"/>
  </sortState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D9B6-B26C-4CF8-A968-3A8CE61051AF}">
  <dimension ref="A1:I565"/>
  <sheetViews>
    <sheetView topLeftCell="A97" workbookViewId="0">
      <selection activeCell="A111" sqref="A11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7" x14ac:dyDescent="0.35">
      <c r="D1">
        <f>SUM(D3:D1956)</f>
        <v>354.5</v>
      </c>
    </row>
    <row r="2" spans="1:7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7" ht="18.5" x14ac:dyDescent="0.45">
      <c r="A3" s="106">
        <v>202111155</v>
      </c>
      <c r="B3" s="55" t="s">
        <v>660</v>
      </c>
      <c r="C3" t="str">
        <f>VLOOKUP(B3,summary!$A$5:$B$5006,2,0)</f>
        <v>Chendol浆咯</v>
      </c>
      <c r="D3" s="78">
        <v>1</v>
      </c>
      <c r="E3" s="77"/>
    </row>
    <row r="4" spans="1:7" ht="18.5" x14ac:dyDescent="0.45">
      <c r="A4" s="106">
        <v>202111155</v>
      </c>
      <c r="B4" s="55" t="s">
        <v>296</v>
      </c>
      <c r="C4" t="str">
        <f>VLOOKUP(B4,summary!$A$5:$B$5006,2,0)</f>
        <v>GingKo Nut (Peel off)白果仁</v>
      </c>
      <c r="D4" s="78">
        <v>0.5</v>
      </c>
      <c r="E4" s="77"/>
    </row>
    <row r="5" spans="1:7" ht="18.5" x14ac:dyDescent="0.45">
      <c r="A5" s="106">
        <v>202111155</v>
      </c>
      <c r="B5" s="55" t="s">
        <v>433</v>
      </c>
      <c r="C5" t="str">
        <f>VLOOKUP(B5,summary!$A$5:$B$5006,2,0)</f>
        <v>Sea Coconut海底椰</v>
      </c>
      <c r="D5" s="78">
        <v>1</v>
      </c>
      <c r="E5" s="77"/>
    </row>
    <row r="6" spans="1:7" ht="18.5" x14ac:dyDescent="0.45">
      <c r="A6" s="106">
        <v>202111155</v>
      </c>
      <c r="B6" s="55" t="s">
        <v>559</v>
      </c>
      <c r="C6" t="str">
        <f>VLOOKUP(B6,summary!$A$5:$B$5006,2,0)</f>
        <v>Sweet Potato 番薯</v>
      </c>
      <c r="D6" s="78">
        <v>10</v>
      </c>
      <c r="E6" s="77"/>
    </row>
    <row r="7" spans="1:7" ht="18.5" x14ac:dyDescent="0.45">
      <c r="A7" s="106">
        <v>202111156</v>
      </c>
      <c r="B7" s="55" t="s">
        <v>658</v>
      </c>
      <c r="C7" t="str">
        <f>VLOOKUP(B7,summary!$A$5:$B$5006,2,0)</f>
        <v>Bobo Cha Cubes.摩摩喳喳</v>
      </c>
      <c r="D7" s="78">
        <v>1</v>
      </c>
      <c r="E7" s="77"/>
    </row>
    <row r="8" spans="1:7" ht="18.5" x14ac:dyDescent="0.45">
      <c r="A8" s="106">
        <v>202111157</v>
      </c>
      <c r="B8" s="55" t="s">
        <v>937</v>
      </c>
      <c r="C8" s="107" t="e">
        <f>VLOOKUP(B8,summary!$A$5:$B$5006,2,0)</f>
        <v>#N/A</v>
      </c>
      <c r="D8" s="78">
        <v>1</v>
      </c>
      <c r="E8" s="77"/>
      <c r="F8" s="107" t="s">
        <v>938</v>
      </c>
      <c r="G8" s="107"/>
    </row>
    <row r="9" spans="1:7" ht="18.5" x14ac:dyDescent="0.45">
      <c r="A9" s="106">
        <v>202111158</v>
      </c>
      <c r="B9" s="55" t="s">
        <v>658</v>
      </c>
      <c r="C9" t="str">
        <f>VLOOKUP(B9,summary!$A$5:$B$5006,2,0)</f>
        <v>Bobo Cha Cubes.摩摩喳喳</v>
      </c>
      <c r="D9" s="78">
        <v>3</v>
      </c>
      <c r="E9" s="77"/>
    </row>
    <row r="10" spans="1:7" ht="18.5" x14ac:dyDescent="0.45">
      <c r="A10" s="106">
        <v>202111158</v>
      </c>
      <c r="B10" s="55" t="s">
        <v>361</v>
      </c>
      <c r="C10" t="str">
        <f>VLOOKUP(B10,summary!$A$5:$B$5006,2,0)</f>
        <v>Lotus Seed 莲子(无）</v>
      </c>
      <c r="D10" s="78">
        <v>6</v>
      </c>
      <c r="E10" s="77"/>
    </row>
    <row r="11" spans="1:7" ht="18.5" x14ac:dyDescent="0.45">
      <c r="A11" s="106">
        <v>202111158</v>
      </c>
      <c r="B11" s="55" t="s">
        <v>530</v>
      </c>
      <c r="C11" t="str">
        <f>VLOOKUP(B11,summary!$A$5:$B$5006,2,0)</f>
        <v>Rock Sugar冰糖</v>
      </c>
      <c r="D11" s="78">
        <v>2</v>
      </c>
      <c r="E11" s="77"/>
    </row>
    <row r="12" spans="1:7" ht="18.5" x14ac:dyDescent="0.45">
      <c r="A12" s="106">
        <v>202111158</v>
      </c>
      <c r="B12" s="55" t="s">
        <v>533</v>
      </c>
      <c r="C12" t="str">
        <f>VLOOKUP(B12,summary!$A$5:$B$5006,2,0)</f>
        <v>Brown Sugar 黑糖</v>
      </c>
      <c r="D12" s="78">
        <v>3</v>
      </c>
      <c r="E12" s="77"/>
    </row>
    <row r="13" spans="1:7" ht="18.5" x14ac:dyDescent="0.45">
      <c r="A13" s="106">
        <v>202111159</v>
      </c>
      <c r="B13" s="55" t="s">
        <v>565</v>
      </c>
      <c r="C13" t="str">
        <f>VLOOKUP(B13,summary!$A$5:$B$5006,2,0)</f>
        <v>Pandan Leaf 班兰叶</v>
      </c>
      <c r="D13" s="78">
        <v>3</v>
      </c>
      <c r="E13" s="77"/>
    </row>
    <row r="14" spans="1:7" ht="18.5" x14ac:dyDescent="0.45">
      <c r="A14" s="106">
        <v>202111159</v>
      </c>
      <c r="B14" s="55" t="s">
        <v>495</v>
      </c>
      <c r="C14" t="str">
        <f>VLOOKUP(B14,summary!$A$5:$B$5006,2,0)</f>
        <v>Coconut Milk 椰浆</v>
      </c>
      <c r="D14" s="78">
        <v>4</v>
      </c>
      <c r="E14" s="77"/>
    </row>
    <row r="15" spans="1:7" ht="18.5" x14ac:dyDescent="0.45">
      <c r="A15" s="106">
        <v>202111160</v>
      </c>
      <c r="B15" s="55" t="s">
        <v>389</v>
      </c>
      <c r="C15" t="str">
        <f>VLOOKUP(B15,summary!$A$5:$B$5006,2,0)</f>
        <v>Fine Salt  幼盐</v>
      </c>
      <c r="D15" s="78">
        <v>1</v>
      </c>
      <c r="E15" s="77"/>
    </row>
    <row r="16" spans="1:7" ht="18.5" x14ac:dyDescent="0.45">
      <c r="A16" s="106">
        <v>202111160</v>
      </c>
      <c r="B16" s="55" t="s">
        <v>351</v>
      </c>
      <c r="C16" t="str">
        <f>VLOOKUP(B16,summary!$A$5:$B$5006,2,0)</f>
        <v>Dried Longan 龙眼干</v>
      </c>
      <c r="D16" s="78">
        <v>3</v>
      </c>
      <c r="E16" s="77"/>
    </row>
    <row r="17" spans="1:5" ht="18.5" x14ac:dyDescent="0.45">
      <c r="A17" s="106">
        <v>202111161</v>
      </c>
      <c r="B17" s="55" t="s">
        <v>299</v>
      </c>
      <c r="C17" t="str">
        <f>VLOOKUP(B17,summary!$A$5:$B$5006,2,0)</f>
        <v>Red Bean红豆</v>
      </c>
      <c r="D17" s="78">
        <v>1</v>
      </c>
      <c r="E17" s="77"/>
    </row>
    <row r="18" spans="1:5" ht="18.5" x14ac:dyDescent="0.45">
      <c r="A18" s="106">
        <v>202111161</v>
      </c>
      <c r="B18" s="55" t="s">
        <v>441</v>
      </c>
      <c r="C18" t="str">
        <f>VLOOKUP(B18,summary!$A$5:$B$5006,2,0)</f>
        <v>Longan in Syrup龙眼</v>
      </c>
      <c r="D18" s="78">
        <v>1</v>
      </c>
      <c r="E18" s="77"/>
    </row>
    <row r="19" spans="1:5" ht="18.5" x14ac:dyDescent="0.45">
      <c r="A19" s="106">
        <v>202111161</v>
      </c>
      <c r="B19" s="55" t="s">
        <v>446</v>
      </c>
      <c r="C19" t="str">
        <f>VLOOKUP(B19,summary!$A$5:$B$5006,2,0)</f>
        <v>Lychee in Syrup荔枝</v>
      </c>
      <c r="D19" s="78">
        <v>4</v>
      </c>
      <c r="E19" s="77"/>
    </row>
    <row r="20" spans="1:5" ht="18.5" x14ac:dyDescent="0.45">
      <c r="A20" s="106">
        <v>202111161</v>
      </c>
      <c r="B20" s="55" t="s">
        <v>566</v>
      </c>
      <c r="C20" t="str">
        <f>VLOOKUP(B20,summary!$A$5:$B$5006,2,0)</f>
        <v>Lime 酸甘</v>
      </c>
      <c r="D20" s="78">
        <v>1</v>
      </c>
      <c r="E20" s="77"/>
    </row>
    <row r="21" spans="1:5" ht="18.5" x14ac:dyDescent="0.45">
      <c r="A21" s="106">
        <v>202111161</v>
      </c>
      <c r="B21" s="55" t="s">
        <v>565</v>
      </c>
      <c r="C21" t="str">
        <f>VLOOKUP(B21,summary!$A$5:$B$5006,2,0)</f>
        <v>Pandan Leaf 班兰叶</v>
      </c>
      <c r="D21" s="91">
        <v>1</v>
      </c>
      <c r="E21" s="77"/>
    </row>
    <row r="22" spans="1:5" ht="18.5" x14ac:dyDescent="0.45">
      <c r="A22" s="106">
        <v>202111162</v>
      </c>
      <c r="B22" s="55" t="s">
        <v>291</v>
      </c>
      <c r="C22" t="str">
        <f>VLOOKUP(B22,summary!$A$5:$B$5006,2,0)</f>
        <v>Atap Seeds in Syrup亚嗒子</v>
      </c>
      <c r="D22" s="91">
        <v>2</v>
      </c>
      <c r="E22" s="77"/>
    </row>
    <row r="23" spans="1:5" ht="18.5" x14ac:dyDescent="0.45">
      <c r="A23" s="106">
        <v>202111162</v>
      </c>
      <c r="B23" s="55" t="s">
        <v>658</v>
      </c>
      <c r="C23" t="str">
        <f>VLOOKUP(B23,summary!$A$5:$B$5006,2,0)</f>
        <v>Bobo Cha Cubes.摩摩喳喳</v>
      </c>
      <c r="D23" s="91">
        <v>1</v>
      </c>
      <c r="E23" s="77"/>
    </row>
    <row r="24" spans="1:5" ht="18.5" x14ac:dyDescent="0.45">
      <c r="A24" s="106">
        <v>202111162</v>
      </c>
      <c r="B24" s="55" t="s">
        <v>294</v>
      </c>
      <c r="C24" t="str">
        <f>VLOOKUP(B24,summary!$A$5:$B$5006,2,0)</f>
        <v>Chin Chow  仙 草</v>
      </c>
      <c r="D24" s="91">
        <v>1</v>
      </c>
      <c r="E24" s="77"/>
    </row>
    <row r="25" spans="1:5" ht="18.5" x14ac:dyDescent="0.45">
      <c r="A25" s="106">
        <v>202111162</v>
      </c>
      <c r="B25" s="55" t="s">
        <v>331</v>
      </c>
      <c r="C25" t="str">
        <f>VLOOKUP(B25,summary!$A$5:$B$5006,2,0)</f>
        <v>Black Glutinous Rice 黑糯米</v>
      </c>
      <c r="D25" s="91">
        <v>1</v>
      </c>
      <c r="E25" s="77"/>
    </row>
    <row r="26" spans="1:5" ht="18.5" x14ac:dyDescent="0.45">
      <c r="A26" s="106">
        <v>202111162</v>
      </c>
      <c r="B26" s="55" t="s">
        <v>347</v>
      </c>
      <c r="C26" t="str">
        <f>VLOOKUP(B26,summary!$A$5:$B$5006,2,0)</f>
        <v>Small Sago 小丸</v>
      </c>
      <c r="D26" s="91">
        <v>1</v>
      </c>
      <c r="E26" s="77"/>
    </row>
    <row r="27" spans="1:5" ht="18.5" x14ac:dyDescent="0.45">
      <c r="A27" s="106">
        <v>202111162</v>
      </c>
      <c r="B27" s="55" t="s">
        <v>299</v>
      </c>
      <c r="C27" t="str">
        <f>VLOOKUP(B27,summary!$A$5:$B$5006,2,0)</f>
        <v>Red Bean红豆</v>
      </c>
      <c r="D27" s="91">
        <v>2</v>
      </c>
      <c r="E27" s="77"/>
    </row>
    <row r="28" spans="1:5" ht="18.5" x14ac:dyDescent="0.45">
      <c r="A28" s="106">
        <v>202111162</v>
      </c>
      <c r="B28" s="55" t="s">
        <v>351</v>
      </c>
      <c r="C28" t="str">
        <f>VLOOKUP(B28,summary!$A$5:$B$5006,2,0)</f>
        <v>Dried Longan 龙眼干</v>
      </c>
      <c r="D28" s="91">
        <v>2</v>
      </c>
      <c r="E28" s="77"/>
    </row>
    <row r="29" spans="1:5" ht="18.5" x14ac:dyDescent="0.45">
      <c r="A29" s="106">
        <v>202111162</v>
      </c>
      <c r="B29" s="55" t="s">
        <v>359</v>
      </c>
      <c r="C29" t="str">
        <f>VLOOKUP(B29,summary!$A$5:$B$5006,2,0)</f>
        <v>Fungus黄 木耳朵</v>
      </c>
      <c r="D29" s="91">
        <v>1</v>
      </c>
      <c r="E29" s="77"/>
    </row>
    <row r="30" spans="1:5" ht="18.5" x14ac:dyDescent="0.45">
      <c r="A30" s="106">
        <v>202111162</v>
      </c>
      <c r="B30" s="55" t="s">
        <v>533</v>
      </c>
      <c r="C30" t="str">
        <f>VLOOKUP(B30,summary!$A$5:$B$5006,2,0)</f>
        <v>Brown Sugar 黑糖</v>
      </c>
      <c r="D30" s="91">
        <v>1</v>
      </c>
      <c r="E30" s="77"/>
    </row>
    <row r="31" spans="1:5" ht="18.5" x14ac:dyDescent="0.45">
      <c r="A31" s="106">
        <v>202111162</v>
      </c>
      <c r="B31" s="55" t="s">
        <v>458</v>
      </c>
      <c r="C31" t="str">
        <f>VLOOKUP(B31,summary!$A$5:$B$5006,2,0)</f>
        <v>Cream Corn玉米浆</v>
      </c>
      <c r="D31" s="91">
        <v>1</v>
      </c>
      <c r="E31" s="77"/>
    </row>
    <row r="32" spans="1:5" ht="18.5" x14ac:dyDescent="0.45">
      <c r="A32" s="106">
        <v>202111162</v>
      </c>
      <c r="B32" s="55" t="s">
        <v>565</v>
      </c>
      <c r="C32" t="str">
        <f>VLOOKUP(B32,summary!$A$5:$B$5006,2,0)</f>
        <v>Pandan Leaf 班兰叶</v>
      </c>
      <c r="D32" s="91">
        <v>2</v>
      </c>
      <c r="E32" s="77"/>
    </row>
    <row r="33" spans="1:5" ht="18.5" x14ac:dyDescent="0.45">
      <c r="A33" s="106">
        <v>202111162</v>
      </c>
      <c r="B33" s="55" t="s">
        <v>559</v>
      </c>
      <c r="C33" t="str">
        <f>VLOOKUP(B33,summary!$A$5:$B$5006,2,0)</f>
        <v>Sweet Potato 番薯</v>
      </c>
      <c r="D33" s="91">
        <v>30</v>
      </c>
      <c r="E33" s="77"/>
    </row>
    <row r="34" spans="1:5" ht="18.5" x14ac:dyDescent="0.45">
      <c r="A34" s="106">
        <v>202111162</v>
      </c>
      <c r="B34" s="55" t="s">
        <v>562</v>
      </c>
      <c r="C34" t="str">
        <f>VLOOKUP(B34,summary!$A$5:$B$5006,2,0)</f>
        <v>Yam 芋头</v>
      </c>
      <c r="D34" s="91">
        <v>4</v>
      </c>
      <c r="E34" s="77"/>
    </row>
    <row r="35" spans="1:5" ht="18.5" x14ac:dyDescent="0.45">
      <c r="A35" s="106">
        <v>202111162</v>
      </c>
      <c r="B35" s="55" t="s">
        <v>578</v>
      </c>
      <c r="C35" t="str">
        <f>VLOOKUP(B35,summary!$A$5:$B$5006,2,0)</f>
        <v>Yu Tiao 油条</v>
      </c>
      <c r="D35" s="91">
        <v>10</v>
      </c>
      <c r="E35" s="77"/>
    </row>
    <row r="36" spans="1:5" ht="18.5" x14ac:dyDescent="0.45">
      <c r="A36" s="106">
        <v>202111163</v>
      </c>
      <c r="B36" s="55" t="s">
        <v>340</v>
      </c>
      <c r="C36" t="str">
        <f>VLOOKUP(B36,summary!$A$5:$B$5006,2,0)</f>
        <v>Pearl Barley 薏米</v>
      </c>
      <c r="D36" s="91">
        <v>1</v>
      </c>
      <c r="E36" s="77"/>
    </row>
    <row r="37" spans="1:5" ht="18.5" x14ac:dyDescent="0.45">
      <c r="A37" s="106">
        <v>202111163</v>
      </c>
      <c r="B37" s="55" t="s">
        <v>658</v>
      </c>
      <c r="C37" t="str">
        <f>VLOOKUP(B37,summary!$A$5:$B$5006,2,0)</f>
        <v>Bobo Cha Cubes.摩摩喳喳</v>
      </c>
      <c r="D37" s="91">
        <v>1</v>
      </c>
      <c r="E37" s="77"/>
    </row>
    <row r="38" spans="1:5" ht="18.5" x14ac:dyDescent="0.45">
      <c r="A38" s="106">
        <v>202111163</v>
      </c>
      <c r="B38" s="55" t="s">
        <v>351</v>
      </c>
      <c r="C38" t="str">
        <f>VLOOKUP(B38,summary!$A$5:$B$5006,2,0)</f>
        <v>Dried Longan 龙眼干</v>
      </c>
      <c r="D38" s="91">
        <v>3</v>
      </c>
      <c r="E38" s="77"/>
    </row>
    <row r="39" spans="1:5" ht="18.5" x14ac:dyDescent="0.45">
      <c r="A39" s="106">
        <v>202111163</v>
      </c>
      <c r="B39" s="55" t="s">
        <v>291</v>
      </c>
      <c r="C39" t="str">
        <f>VLOOKUP(B39,summary!$A$5:$B$5006,2,0)</f>
        <v>Atap Seeds in Syrup亚嗒子</v>
      </c>
      <c r="D39" s="91">
        <v>2</v>
      </c>
      <c r="E39" s="77"/>
    </row>
    <row r="40" spans="1:5" ht="18.5" x14ac:dyDescent="0.45">
      <c r="A40" s="106">
        <v>202111163</v>
      </c>
      <c r="B40" s="55" t="s">
        <v>299</v>
      </c>
      <c r="C40" t="str">
        <f>VLOOKUP(B40,summary!$A$5:$B$5006,2,0)</f>
        <v>Red Bean红豆</v>
      </c>
      <c r="D40" s="91">
        <v>2</v>
      </c>
      <c r="E40" s="77"/>
    </row>
    <row r="41" spans="1:5" ht="18.5" x14ac:dyDescent="0.45">
      <c r="A41" s="106">
        <v>202111163</v>
      </c>
      <c r="B41" s="55" t="s">
        <v>331</v>
      </c>
      <c r="C41" t="str">
        <f>VLOOKUP(B41,summary!$A$5:$B$5006,2,0)</f>
        <v>Black Glutinous Rice 黑糯米</v>
      </c>
      <c r="D41" s="91">
        <v>1</v>
      </c>
      <c r="E41" s="77"/>
    </row>
    <row r="42" spans="1:5" ht="18.5" x14ac:dyDescent="0.45">
      <c r="A42" s="106">
        <v>202111163</v>
      </c>
      <c r="B42" s="55" t="s">
        <v>254</v>
      </c>
      <c r="C42" t="str">
        <f>VLOOKUP(B42,summary!$A$5:$B$5006,2,0)</f>
        <v>Sweet Potato Powder番薯粉</v>
      </c>
      <c r="D42" s="91">
        <v>1</v>
      </c>
      <c r="E42" s="77"/>
    </row>
    <row r="43" spans="1:5" ht="18.5" x14ac:dyDescent="0.45">
      <c r="A43" s="106">
        <v>202111163</v>
      </c>
      <c r="B43" s="55" t="s">
        <v>359</v>
      </c>
      <c r="C43" t="str">
        <f>VLOOKUP(B43,summary!$A$5:$B$5006,2,0)</f>
        <v>Fungus黄 木耳朵</v>
      </c>
      <c r="D43" s="91">
        <v>1</v>
      </c>
      <c r="E43" s="77"/>
    </row>
    <row r="44" spans="1:5" ht="18.5" x14ac:dyDescent="0.45">
      <c r="A44" s="106">
        <v>202111163</v>
      </c>
      <c r="B44" s="55" t="s">
        <v>458</v>
      </c>
      <c r="C44" t="str">
        <f>VLOOKUP(B44,summary!$A$5:$B$5006,2,0)</f>
        <v>Cream Corn玉米浆</v>
      </c>
      <c r="D44" s="91">
        <v>1</v>
      </c>
      <c r="E44" s="77"/>
    </row>
    <row r="45" spans="1:5" ht="18.5" x14ac:dyDescent="0.45">
      <c r="A45" s="106">
        <v>202111163</v>
      </c>
      <c r="B45" s="55" t="s">
        <v>446</v>
      </c>
      <c r="C45" t="str">
        <f>VLOOKUP(B45,summary!$A$5:$B$5006,2,0)</f>
        <v>Lychee in Syrup荔枝</v>
      </c>
      <c r="D45" s="91">
        <v>1</v>
      </c>
      <c r="E45" s="77"/>
    </row>
    <row r="46" spans="1:5" ht="18.5" x14ac:dyDescent="0.45">
      <c r="A46" s="106">
        <v>202111163</v>
      </c>
      <c r="B46" s="55" t="s">
        <v>297</v>
      </c>
      <c r="C46" t="str">
        <f>VLOOKUP(B46,summary!$A$5:$B$5006,2,0)</f>
        <v>GingKo Nut (Peel off)白果仁</v>
      </c>
      <c r="D46" s="91">
        <v>2</v>
      </c>
      <c r="E46" s="77"/>
    </row>
    <row r="47" spans="1:5" ht="18.5" x14ac:dyDescent="0.45">
      <c r="A47" s="106">
        <v>202111163</v>
      </c>
      <c r="B47" s="55" t="s">
        <v>545</v>
      </c>
      <c r="C47" t="str">
        <f>VLOOKUP(B47,summary!$A$5:$B$5006,2,0)</f>
        <v>Coconut Sugar椰糖</v>
      </c>
      <c r="D47" s="91">
        <v>1</v>
      </c>
      <c r="E47" s="77"/>
    </row>
    <row r="48" spans="1:5" ht="18.5" x14ac:dyDescent="0.45">
      <c r="A48" s="106">
        <v>202111163</v>
      </c>
      <c r="B48" s="55" t="s">
        <v>565</v>
      </c>
      <c r="C48" t="str">
        <f>VLOOKUP(B48,summary!$A$5:$B$5006,2,0)</f>
        <v>Pandan Leaf 班兰叶</v>
      </c>
      <c r="D48" s="91">
        <v>2</v>
      </c>
      <c r="E48" s="77"/>
    </row>
    <row r="49" spans="1:5" ht="18.5" x14ac:dyDescent="0.45">
      <c r="A49" s="106">
        <v>202111163</v>
      </c>
      <c r="B49" s="55" t="s">
        <v>562</v>
      </c>
      <c r="C49" t="str">
        <f>VLOOKUP(B49,summary!$A$5:$B$5006,2,0)</f>
        <v>Yam 芋头</v>
      </c>
      <c r="D49" s="91">
        <v>6</v>
      </c>
      <c r="E49" s="77"/>
    </row>
    <row r="50" spans="1:5" ht="18.5" x14ac:dyDescent="0.45">
      <c r="A50" s="106">
        <v>202111163</v>
      </c>
      <c r="B50" s="55" t="s">
        <v>559</v>
      </c>
      <c r="C50" t="str">
        <f>VLOOKUP(B50,summary!$A$5:$B$5006,2,0)</f>
        <v>Sweet Potato 番薯</v>
      </c>
      <c r="D50" s="91">
        <v>20</v>
      </c>
      <c r="E50" s="77"/>
    </row>
    <row r="51" spans="1:5" ht="18.5" x14ac:dyDescent="0.45">
      <c r="A51" s="106">
        <v>202111163</v>
      </c>
      <c r="B51" s="55" t="s">
        <v>578</v>
      </c>
      <c r="C51" t="str">
        <f>VLOOKUP(B51,summary!$A$5:$B$5006,2,0)</f>
        <v>Yu Tiao 油条</v>
      </c>
      <c r="D51" s="91">
        <v>20</v>
      </c>
      <c r="E51" s="77"/>
    </row>
    <row r="52" spans="1:5" ht="18.5" x14ac:dyDescent="0.45">
      <c r="A52" s="106">
        <v>202111164</v>
      </c>
      <c r="B52" s="55" t="s">
        <v>658</v>
      </c>
      <c r="C52" t="str">
        <f>VLOOKUP(B52,summary!$A$5:$B$5006,2,0)</f>
        <v>Bobo Cha Cubes.摩摩喳喳</v>
      </c>
      <c r="D52" s="91">
        <v>4</v>
      </c>
      <c r="E52" s="77"/>
    </row>
    <row r="53" spans="1:5" ht="18.5" x14ac:dyDescent="0.45">
      <c r="A53" s="106">
        <v>202111164</v>
      </c>
      <c r="B53" s="55" t="s">
        <v>495</v>
      </c>
      <c r="C53" t="str">
        <f>VLOOKUP(B53,summary!$A$5:$B$5006,2,0)</f>
        <v>Coconut Milk 椰浆</v>
      </c>
      <c r="D53" s="91">
        <v>2</v>
      </c>
      <c r="E53" s="77"/>
    </row>
    <row r="54" spans="1:5" ht="18.5" x14ac:dyDescent="0.45">
      <c r="A54" s="106">
        <v>202111165</v>
      </c>
      <c r="B54" s="55" t="s">
        <v>658</v>
      </c>
      <c r="C54" t="str">
        <f>VLOOKUP(B54,summary!$A$5:$B$5006,2,0)</f>
        <v>Bobo Cha Cubes.摩摩喳喳</v>
      </c>
      <c r="D54" s="91">
        <v>1</v>
      </c>
      <c r="E54" s="77"/>
    </row>
    <row r="55" spans="1:5" ht="18.5" x14ac:dyDescent="0.45">
      <c r="A55" s="106">
        <v>202111165</v>
      </c>
      <c r="B55" s="55" t="s">
        <v>200</v>
      </c>
      <c r="C55" t="str">
        <f>VLOOKUP(B55,summary!$A$5:$B$5006,2,0)</f>
        <v>Tadpole蝌蚪</v>
      </c>
      <c r="D55" s="91">
        <v>1</v>
      </c>
      <c r="E55" s="77"/>
    </row>
    <row r="56" spans="1:5" ht="18.5" x14ac:dyDescent="0.45">
      <c r="A56" s="106">
        <v>202111165</v>
      </c>
      <c r="B56" s="55" t="s">
        <v>252</v>
      </c>
      <c r="C56" t="str">
        <f>VLOOKUP(B56,summary!$A$5:$B$5006,2,0)</f>
        <v>Sweet Potato Powder番薯粉</v>
      </c>
      <c r="D56" s="91">
        <v>1</v>
      </c>
      <c r="E56" s="77"/>
    </row>
    <row r="57" spans="1:5" ht="18.5" x14ac:dyDescent="0.45">
      <c r="A57" s="106">
        <v>202111165</v>
      </c>
      <c r="B57" s="55" t="s">
        <v>314</v>
      </c>
      <c r="C57" t="str">
        <f>VLOOKUP(B57,summary!$A$5:$B$5006,2,0)</f>
        <v>Green Bean 绿豆</v>
      </c>
      <c r="D57" s="91">
        <v>1</v>
      </c>
      <c r="E57" s="77"/>
    </row>
    <row r="58" spans="1:5" ht="18.5" x14ac:dyDescent="0.45">
      <c r="A58" s="106">
        <v>202111165</v>
      </c>
      <c r="B58" s="55" t="s">
        <v>322</v>
      </c>
      <c r="C58" t="str">
        <f>VLOOKUP(B58,summary!$A$5:$B$5006,2,0)</f>
        <v>Split Green Mung Bean豆畔</v>
      </c>
      <c r="D58" s="55">
        <v>1</v>
      </c>
      <c r="E58" s="77"/>
    </row>
    <row r="59" spans="1:5" ht="18.5" x14ac:dyDescent="0.45">
      <c r="A59" s="106">
        <v>202111165</v>
      </c>
      <c r="B59" s="55" t="s">
        <v>343</v>
      </c>
      <c r="C59" t="str">
        <f>VLOOKUP(B59,summary!$A$5:$B$5006,2,0)</f>
        <v>Big Sago 大丸</v>
      </c>
      <c r="D59" s="55">
        <v>1</v>
      </c>
      <c r="E59" s="77"/>
    </row>
    <row r="60" spans="1:5" ht="18.5" x14ac:dyDescent="0.45">
      <c r="A60" s="106">
        <v>202111165</v>
      </c>
      <c r="B60" s="55" t="s">
        <v>351</v>
      </c>
      <c r="C60" t="str">
        <f>VLOOKUP(B60,summary!$A$5:$B$5006,2,0)</f>
        <v>Dried Longan 龙眼干</v>
      </c>
      <c r="D60" s="55">
        <v>3</v>
      </c>
      <c r="E60" s="77"/>
    </row>
    <row r="61" spans="1:5" ht="18.5" x14ac:dyDescent="0.45">
      <c r="A61" s="106">
        <v>202111165</v>
      </c>
      <c r="B61" s="55" t="s">
        <v>537</v>
      </c>
      <c r="C61" t="str">
        <f>VLOOKUP(B61,summary!$A$5:$B$5006,2,0)</f>
        <v>Fine Sugar 白糖</v>
      </c>
      <c r="D61" s="55">
        <v>2</v>
      </c>
      <c r="E61" s="77"/>
    </row>
    <row r="62" spans="1:5" ht="18.5" x14ac:dyDescent="0.45">
      <c r="A62" s="106">
        <v>202111165</v>
      </c>
      <c r="B62" s="55" t="s">
        <v>545</v>
      </c>
      <c r="C62" t="str">
        <f>VLOOKUP(B62,summary!$A$5:$B$5006,2,0)</f>
        <v>Coconut Sugar椰糖</v>
      </c>
      <c r="D62" s="55">
        <v>1</v>
      </c>
      <c r="E62" s="77"/>
    </row>
    <row r="63" spans="1:5" ht="18.5" x14ac:dyDescent="0.45">
      <c r="A63" s="106">
        <v>202111166</v>
      </c>
      <c r="B63" s="55" t="s">
        <v>646</v>
      </c>
      <c r="C63" t="str">
        <f>VLOOKUP(B63,summary!$A$5:$B$5006,2,0)</f>
        <v>Durian Puree 榴莲</v>
      </c>
      <c r="D63" s="55">
        <v>1</v>
      </c>
      <c r="E63" s="77"/>
    </row>
    <row r="64" spans="1:5" ht="18.5" x14ac:dyDescent="0.45">
      <c r="A64" s="106">
        <v>202111166</v>
      </c>
      <c r="B64" s="55" t="s">
        <v>651</v>
      </c>
      <c r="C64" t="str">
        <f>VLOOKUP(B64,summary!$A$5:$B$5006,2,0)</f>
        <v>Avocodo 鳄梨酱</v>
      </c>
      <c r="D64" s="55">
        <v>1</v>
      </c>
      <c r="E64" s="77"/>
    </row>
    <row r="65" spans="1:5" ht="18.5" x14ac:dyDescent="0.45">
      <c r="A65" s="106">
        <v>202111166</v>
      </c>
      <c r="B65" s="55" t="s">
        <v>314</v>
      </c>
      <c r="C65" t="str">
        <f>VLOOKUP(B65,summary!$A$5:$B$5006,2,0)</f>
        <v>Green Bean 绿豆</v>
      </c>
      <c r="D65" s="55">
        <v>1</v>
      </c>
      <c r="E65" s="77"/>
    </row>
    <row r="66" spans="1:5" ht="18.5" x14ac:dyDescent="0.45">
      <c r="A66" s="106">
        <v>202111166</v>
      </c>
      <c r="B66" s="55" t="s">
        <v>543</v>
      </c>
      <c r="C66" t="str">
        <f>VLOOKUP(B66,summary!$A$5:$B$5006,2,0)</f>
        <v>Coconut Sugar椰糖</v>
      </c>
      <c r="D66" s="55">
        <v>1</v>
      </c>
      <c r="E66" s="77"/>
    </row>
    <row r="67" spans="1:5" ht="18.5" x14ac:dyDescent="0.45">
      <c r="A67" s="106">
        <v>202111166</v>
      </c>
      <c r="B67" s="55" t="s">
        <v>559</v>
      </c>
      <c r="C67" t="str">
        <f>VLOOKUP(B67,summary!$A$5:$B$5006,2,0)</f>
        <v>Sweet Potato 番薯</v>
      </c>
      <c r="D67" s="55">
        <v>10</v>
      </c>
      <c r="E67" s="77"/>
    </row>
    <row r="68" spans="1:5" ht="18.5" x14ac:dyDescent="0.45">
      <c r="A68" s="106">
        <v>202111166</v>
      </c>
      <c r="B68" s="55" t="s">
        <v>562</v>
      </c>
      <c r="C68" t="str">
        <f>VLOOKUP(B68,summary!$A$5:$B$5006,2,0)</f>
        <v>Yam 芋头</v>
      </c>
      <c r="D68" s="91">
        <v>2</v>
      </c>
      <c r="E68" s="77"/>
    </row>
    <row r="69" spans="1:5" ht="18.5" x14ac:dyDescent="0.45">
      <c r="A69" s="106">
        <v>202111166</v>
      </c>
      <c r="B69" s="55" t="s">
        <v>565</v>
      </c>
      <c r="C69" t="str">
        <f>VLOOKUP(B69,summary!$A$5:$B$5006,2,0)</f>
        <v>Pandan Leaf 班兰叶</v>
      </c>
      <c r="D69" s="91">
        <v>1</v>
      </c>
      <c r="E69" s="77"/>
    </row>
    <row r="70" spans="1:5" ht="18.5" x14ac:dyDescent="0.45">
      <c r="A70" s="106">
        <v>202111167</v>
      </c>
      <c r="B70" s="55" t="s">
        <v>641</v>
      </c>
      <c r="C70" t="str">
        <f>VLOOKUP(B70,summary!$A$5:$B$5006,2,0)</f>
        <v xml:space="preserve">Fresh Soursop 红毛榴莲 </v>
      </c>
      <c r="D70" s="91">
        <v>3</v>
      </c>
      <c r="E70" s="77"/>
    </row>
    <row r="71" spans="1:5" ht="18.5" x14ac:dyDescent="0.45">
      <c r="A71" s="106">
        <v>202111167</v>
      </c>
      <c r="B71" s="55" t="s">
        <v>646</v>
      </c>
      <c r="C71" t="str">
        <f>VLOOKUP(B71,summary!$A$5:$B$5006,2,0)</f>
        <v>Durian Puree 榴莲</v>
      </c>
      <c r="D71" s="91">
        <v>2</v>
      </c>
      <c r="E71" s="77"/>
    </row>
    <row r="72" spans="1:5" ht="18.5" x14ac:dyDescent="0.45">
      <c r="A72" s="106">
        <v>202111167</v>
      </c>
      <c r="B72" s="55" t="s">
        <v>457</v>
      </c>
      <c r="C72" t="str">
        <f>VLOOKUP(B72,summary!$A$5:$B$5006,2,0)</f>
        <v>Fruit Cocktail杂果</v>
      </c>
      <c r="D72" s="91">
        <v>1</v>
      </c>
      <c r="E72" s="77"/>
    </row>
    <row r="73" spans="1:5" ht="18.5" x14ac:dyDescent="0.45">
      <c r="A73" s="106">
        <v>202111167</v>
      </c>
      <c r="B73" s="55" t="s">
        <v>347</v>
      </c>
      <c r="C73" t="str">
        <f>VLOOKUP(B73,summary!$A$5:$B$5006,2,0)</f>
        <v>Small Sago 小丸</v>
      </c>
      <c r="D73" s="91">
        <v>1</v>
      </c>
      <c r="E73" s="77"/>
    </row>
    <row r="74" spans="1:5" ht="18.5" x14ac:dyDescent="0.45">
      <c r="A74" s="106">
        <v>202111168</v>
      </c>
      <c r="B74" s="55" t="s">
        <v>300</v>
      </c>
      <c r="C74" t="str">
        <f>VLOOKUP(B74,summary!$A$5:$B$5006,2,0)</f>
        <v>Red Bean红豆</v>
      </c>
      <c r="D74" s="78">
        <v>1</v>
      </c>
      <c r="E74" s="77"/>
    </row>
    <row r="75" spans="1:5" ht="18.5" x14ac:dyDescent="0.45">
      <c r="A75" s="106">
        <v>202111168</v>
      </c>
      <c r="B75" s="55" t="s">
        <v>315</v>
      </c>
      <c r="C75" t="str">
        <f>VLOOKUP(B75,summary!$A$5:$B$5006,2,0)</f>
        <v>Green Bean 绿豆</v>
      </c>
      <c r="D75" s="78">
        <v>1</v>
      </c>
      <c r="E75" s="77"/>
    </row>
    <row r="76" spans="1:5" ht="18.5" x14ac:dyDescent="0.45">
      <c r="A76" s="106">
        <v>202111168</v>
      </c>
      <c r="B76" s="55" t="s">
        <v>324</v>
      </c>
      <c r="C76" t="str">
        <f>VLOOKUP(B76,summary!$A$5:$B$5006,2,0)</f>
        <v>Split Green Mung Bean豆畔</v>
      </c>
      <c r="D76" s="78">
        <v>1</v>
      </c>
      <c r="E76" s="77"/>
    </row>
    <row r="77" spans="1:5" ht="18.5" x14ac:dyDescent="0.45">
      <c r="A77" s="106">
        <v>202111168</v>
      </c>
      <c r="B77" s="55" t="s">
        <v>332</v>
      </c>
      <c r="C77" t="str">
        <f>VLOOKUP(B77,summary!$A$5:$B$5006,2,0)</f>
        <v>Black Glutinous Rice 黑糯米</v>
      </c>
      <c r="D77" s="78">
        <v>1</v>
      </c>
      <c r="E77" s="77"/>
    </row>
    <row r="78" spans="1:5" ht="18.5" x14ac:dyDescent="0.45">
      <c r="A78" s="106">
        <v>202111168</v>
      </c>
      <c r="B78" s="55" t="s">
        <v>361</v>
      </c>
      <c r="C78" t="str">
        <f>VLOOKUP(B78,summary!$A$5:$B$5006,2,0)</f>
        <v>Lotus Seed 莲子(无）</v>
      </c>
      <c r="D78" s="78">
        <v>2</v>
      </c>
      <c r="E78" s="77"/>
    </row>
    <row r="79" spans="1:5" ht="18.5" x14ac:dyDescent="0.45">
      <c r="A79" s="106">
        <v>202111168</v>
      </c>
      <c r="B79" s="55" t="s">
        <v>369</v>
      </c>
      <c r="C79" t="str">
        <f>VLOOKUP(B79,summary!$A$5:$B$5006,2,0)</f>
        <v>GingKo Nut白果粒</v>
      </c>
      <c r="D79" s="78">
        <v>0</v>
      </c>
      <c r="E79" s="77"/>
    </row>
    <row r="80" spans="1:5" ht="18.5" x14ac:dyDescent="0.45">
      <c r="A80" s="106">
        <v>202111168</v>
      </c>
      <c r="B80" s="55" t="s">
        <v>559</v>
      </c>
      <c r="C80" t="str">
        <f>VLOOKUP(B80,summary!$A$5:$B$5006,2,0)</f>
        <v>Sweet Potato 番薯</v>
      </c>
      <c r="D80" s="78">
        <v>5</v>
      </c>
      <c r="E80" s="77"/>
    </row>
    <row r="81" spans="1:5" ht="18.5" x14ac:dyDescent="0.45">
      <c r="A81" s="106">
        <v>202111168</v>
      </c>
      <c r="B81" s="55" t="s">
        <v>562</v>
      </c>
      <c r="C81" t="str">
        <f>VLOOKUP(B81,summary!$A$5:$B$5006,2,0)</f>
        <v>Yam 芋头</v>
      </c>
      <c r="D81" s="78">
        <v>1</v>
      </c>
      <c r="E81" s="77"/>
    </row>
    <row r="82" spans="1:5" ht="18.5" x14ac:dyDescent="0.45">
      <c r="A82" s="106">
        <v>202111168</v>
      </c>
      <c r="B82" s="55" t="s">
        <v>565</v>
      </c>
      <c r="C82" t="str">
        <f>VLOOKUP(B82,summary!$A$5:$B$5006,2,0)</f>
        <v>Pandan Leaf 班兰叶</v>
      </c>
      <c r="D82" s="78">
        <v>4</v>
      </c>
      <c r="E82" s="77"/>
    </row>
    <row r="83" spans="1:5" ht="18.5" x14ac:dyDescent="0.45">
      <c r="A83" s="106">
        <v>202111168</v>
      </c>
      <c r="B83" s="55" t="s">
        <v>558</v>
      </c>
      <c r="C83" t="str">
        <f>VLOOKUP(B83,summary!$A$5:$B$5006,2,0)</f>
        <v>Tapioca木薯</v>
      </c>
      <c r="D83" s="78">
        <v>2</v>
      </c>
      <c r="E83" s="77"/>
    </row>
    <row r="84" spans="1:5" ht="18.5" x14ac:dyDescent="0.45">
      <c r="A84" s="106">
        <v>202111168</v>
      </c>
      <c r="B84" s="55" t="s">
        <v>252</v>
      </c>
      <c r="C84" t="str">
        <f>VLOOKUP(B84,summary!$A$5:$B$5006,2,0)</f>
        <v>Sweet Potato Powder番薯粉</v>
      </c>
      <c r="D84" s="91">
        <v>2</v>
      </c>
      <c r="E84" s="77"/>
    </row>
    <row r="85" spans="1:5" ht="18.5" x14ac:dyDescent="0.45">
      <c r="A85" s="106">
        <v>202111168</v>
      </c>
      <c r="B85" s="55" t="s">
        <v>274</v>
      </c>
      <c r="C85" t="str">
        <f>VLOOKUP(B85,summary!$A$5:$B$5006,2,0)</f>
        <v>SODA 苏打粉 (KEE)</v>
      </c>
      <c r="D85" s="91">
        <v>1</v>
      </c>
      <c r="E85" s="77"/>
    </row>
    <row r="86" spans="1:5" ht="18.5" x14ac:dyDescent="0.45">
      <c r="A86" s="106">
        <v>202111168</v>
      </c>
      <c r="B86" s="55" t="s">
        <v>341</v>
      </c>
      <c r="C86" t="str">
        <f>VLOOKUP(B86,summary!$A$5:$B$5006,2,0)</f>
        <v>Pearl Barley 薏米</v>
      </c>
      <c r="D86" s="91">
        <v>2</v>
      </c>
      <c r="E86" s="77"/>
    </row>
    <row r="87" spans="1:5" ht="18.5" x14ac:dyDescent="0.45">
      <c r="A87" s="106">
        <v>202111168</v>
      </c>
      <c r="B87" s="55" t="s">
        <v>348</v>
      </c>
      <c r="C87" t="str">
        <f>VLOOKUP(B87,summary!$A$5:$B$5006,2,0)</f>
        <v>Small Sago 小丸</v>
      </c>
      <c r="D87" s="91">
        <v>2</v>
      </c>
      <c r="E87" s="77"/>
    </row>
    <row r="88" spans="1:5" ht="18.5" x14ac:dyDescent="0.45">
      <c r="A88" s="106">
        <v>202111168</v>
      </c>
      <c r="B88" s="55" t="s">
        <v>533</v>
      </c>
      <c r="C88" t="str">
        <f>VLOOKUP(B88,summary!$A$5:$B$5006,2,0)</f>
        <v>Brown Sugar 黑糖</v>
      </c>
      <c r="D88" s="91">
        <v>1</v>
      </c>
      <c r="E88" s="77"/>
    </row>
    <row r="89" spans="1:5" ht="18.5" x14ac:dyDescent="0.45">
      <c r="A89" s="106">
        <v>202111168</v>
      </c>
      <c r="B89" s="55" t="s">
        <v>541</v>
      </c>
      <c r="C89" t="str">
        <f>VLOOKUP(B89,summary!$A$5:$B$5006,2,0)</f>
        <v>Fine Sugar 白糖</v>
      </c>
      <c r="D89" s="91">
        <v>10</v>
      </c>
      <c r="E89" s="77"/>
    </row>
    <row r="90" spans="1:5" ht="18.5" x14ac:dyDescent="0.45">
      <c r="A90" s="106">
        <v>202111168</v>
      </c>
      <c r="B90" s="55" t="s">
        <v>572</v>
      </c>
      <c r="C90" t="str">
        <f>VLOOKUP(B90,summary!$A$5:$B$5006,2,0)</f>
        <v>Ginger 老姜</v>
      </c>
      <c r="D90" s="91">
        <v>1</v>
      </c>
      <c r="E90" s="77"/>
    </row>
    <row r="91" spans="1:5" ht="18.5" x14ac:dyDescent="0.45">
      <c r="A91" s="106">
        <v>202111169</v>
      </c>
      <c r="B91" s="55" t="s">
        <v>294</v>
      </c>
      <c r="C91" t="str">
        <f>VLOOKUP(B91,summary!$A$5:$B$5006,2,0)</f>
        <v>Chin Chow  仙 草</v>
      </c>
      <c r="D91" s="91">
        <v>3</v>
      </c>
      <c r="E91" s="77"/>
    </row>
    <row r="92" spans="1:5" ht="18.5" x14ac:dyDescent="0.45">
      <c r="A92" s="106">
        <v>202111169</v>
      </c>
      <c r="B92" s="55" t="s">
        <v>299</v>
      </c>
      <c r="C92" t="str">
        <f>VLOOKUP(B92,summary!$A$5:$B$5006,2,0)</f>
        <v>Red Bean红豆</v>
      </c>
      <c r="D92" s="91">
        <v>2</v>
      </c>
      <c r="E92" s="77"/>
    </row>
    <row r="93" spans="1:5" ht="18.5" x14ac:dyDescent="0.45">
      <c r="A93" s="106">
        <v>202111169</v>
      </c>
      <c r="B93" s="55" t="s">
        <v>355</v>
      </c>
      <c r="C93" t="str">
        <f>VLOOKUP(B93,summary!$A$5:$B$5006,2,0)</f>
        <v>Fungus 黄木耳</v>
      </c>
      <c r="D93" s="91">
        <v>1</v>
      </c>
      <c r="E93" s="77"/>
    </row>
    <row r="94" spans="1:5" ht="18.5" x14ac:dyDescent="0.45">
      <c r="A94" s="106">
        <v>202111169</v>
      </c>
      <c r="B94" s="55" t="s">
        <v>343</v>
      </c>
      <c r="C94" t="str">
        <f>VLOOKUP(B94,summary!$A$5:$B$5006,2,0)</f>
        <v>Big Sago 大丸</v>
      </c>
      <c r="D94" s="91">
        <v>1</v>
      </c>
      <c r="E94" s="77"/>
    </row>
    <row r="95" spans="1:5" ht="18.5" x14ac:dyDescent="0.45">
      <c r="A95" s="106">
        <v>202111170</v>
      </c>
      <c r="B95" s="55" t="s">
        <v>368</v>
      </c>
      <c r="C95" t="str">
        <f>VLOOKUP(B95,summary!$A$5:$B$5006,2,0)</f>
        <v>GingKo Nut白果粒</v>
      </c>
      <c r="D95" s="91">
        <v>1</v>
      </c>
      <c r="E95" s="77"/>
    </row>
    <row r="96" spans="1:5" ht="18.5" customHeight="1" x14ac:dyDescent="0.45">
      <c r="A96" s="106">
        <v>202111171</v>
      </c>
      <c r="B96" s="55" t="s">
        <v>660</v>
      </c>
      <c r="C96" t="str">
        <f>VLOOKUP(B96,summary!$A$5:$B$5006,2,0)</f>
        <v>Chendol浆咯</v>
      </c>
      <c r="D96" s="91">
        <v>1</v>
      </c>
      <c r="E96" s="77"/>
    </row>
    <row r="97" spans="1:9" ht="18.5" customHeight="1" x14ac:dyDescent="0.45">
      <c r="A97" s="106">
        <v>202111171</v>
      </c>
      <c r="B97" s="55" t="s">
        <v>647</v>
      </c>
      <c r="C97" t="str">
        <f>VLOOKUP(B97,summary!$A$5:$B$5006,2,0)</f>
        <v>Mango Puree芒果</v>
      </c>
      <c r="D97" s="91">
        <v>1</v>
      </c>
      <c r="E97" s="77"/>
    </row>
    <row r="98" spans="1:9" ht="18.5" customHeight="1" x14ac:dyDescent="0.45">
      <c r="A98" s="106">
        <v>202111171</v>
      </c>
      <c r="B98" s="55" t="s">
        <v>252</v>
      </c>
      <c r="C98" t="str">
        <f>VLOOKUP(B98,summary!$A$5:$B$5006,2,0)</f>
        <v>Sweet Potato Powder番薯粉</v>
      </c>
      <c r="D98" s="91">
        <v>3</v>
      </c>
      <c r="E98" s="77"/>
    </row>
    <row r="99" spans="1:9" ht="18.5" customHeight="1" x14ac:dyDescent="0.45">
      <c r="A99" s="106">
        <v>202111171</v>
      </c>
      <c r="B99" s="55" t="s">
        <v>294</v>
      </c>
      <c r="C99" t="str">
        <f>VLOOKUP(B99,summary!$A$5:$B$5006,2,0)</f>
        <v>Chin Chow  仙 草</v>
      </c>
      <c r="D99" s="91">
        <v>2</v>
      </c>
      <c r="E99" s="77"/>
    </row>
    <row r="100" spans="1:9" ht="18.5" customHeight="1" x14ac:dyDescent="0.45">
      <c r="A100" s="106">
        <v>202111171</v>
      </c>
      <c r="B100" s="55" t="s">
        <v>314</v>
      </c>
      <c r="C100" t="str">
        <f>VLOOKUP(B100,summary!$A$5:$B$5006,2,0)</f>
        <v>Green Bean 绿豆</v>
      </c>
      <c r="D100" s="91">
        <v>2</v>
      </c>
      <c r="E100" s="77"/>
    </row>
    <row r="101" spans="1:9" ht="18.5" customHeight="1" x14ac:dyDescent="0.45">
      <c r="A101" s="106">
        <v>202111171</v>
      </c>
      <c r="B101" s="55" t="s">
        <v>322</v>
      </c>
      <c r="C101" t="str">
        <f>VLOOKUP(B101,summary!$A$5:$B$5006,2,0)</f>
        <v>Split Green Mung Bean豆畔</v>
      </c>
      <c r="D101" s="91">
        <v>3</v>
      </c>
      <c r="E101" s="77"/>
    </row>
    <row r="102" spans="1:9" ht="18.5" customHeight="1" x14ac:dyDescent="0.45">
      <c r="A102" s="106">
        <v>202111171</v>
      </c>
      <c r="B102" s="55" t="s">
        <v>331</v>
      </c>
      <c r="C102" t="str">
        <f>VLOOKUP(B102,summary!$A$5:$B$5006,2,0)</f>
        <v>Black Glutinous Rice 黑糯米</v>
      </c>
      <c r="D102" s="91">
        <v>2</v>
      </c>
      <c r="E102" s="77"/>
    </row>
    <row r="103" spans="1:9" ht="18.5" customHeight="1" x14ac:dyDescent="0.45">
      <c r="A103" s="106">
        <v>202111171</v>
      </c>
      <c r="B103" s="55" t="s">
        <v>299</v>
      </c>
      <c r="C103" t="str">
        <f>VLOOKUP(B103,summary!$A$5:$B$5006,2,0)</f>
        <v>Red Bean红豆</v>
      </c>
      <c r="D103" s="91">
        <v>1</v>
      </c>
      <c r="E103" s="77"/>
    </row>
    <row r="104" spans="1:9" ht="18.5" customHeight="1" x14ac:dyDescent="0.45">
      <c r="A104" s="106">
        <v>202111171</v>
      </c>
      <c r="B104" s="55" t="s">
        <v>347</v>
      </c>
      <c r="C104" t="str">
        <f>VLOOKUP(B104,summary!$A$5:$B$5006,2,0)</f>
        <v>Small Sago 小丸</v>
      </c>
      <c r="D104" s="91">
        <v>1</v>
      </c>
      <c r="E104" s="77"/>
    </row>
    <row r="105" spans="1:9" ht="18.5" customHeight="1" x14ac:dyDescent="0.45">
      <c r="A105" s="106">
        <v>202111171</v>
      </c>
      <c r="B105" s="55" t="s">
        <v>351</v>
      </c>
      <c r="C105" t="str">
        <f>VLOOKUP(B105,summary!$A$5:$B$5006,2,0)</f>
        <v>Dried Longan 龙眼干</v>
      </c>
      <c r="D105" s="78">
        <v>2</v>
      </c>
      <c r="E105" s="77"/>
    </row>
    <row r="106" spans="1:9" ht="18.5" customHeight="1" x14ac:dyDescent="0.45">
      <c r="A106" s="106">
        <v>202111171</v>
      </c>
      <c r="B106" s="55" t="s">
        <v>338</v>
      </c>
      <c r="C106" t="str">
        <f>VLOOKUP(B106,summary!$A$5:$B$5006,2,0)</f>
        <v>White Wheat 大麦</v>
      </c>
      <c r="D106" s="78">
        <v>1</v>
      </c>
      <c r="E106" s="77"/>
    </row>
    <row r="107" spans="1:9" ht="18.5" customHeight="1" x14ac:dyDescent="0.45">
      <c r="A107" s="106">
        <v>202111171</v>
      </c>
      <c r="B107" s="55" t="s">
        <v>221</v>
      </c>
      <c r="C107" t="str">
        <f>VLOOKUP(B107,summary!$A$5:$B$5006,2,0)</f>
        <v>Jelly Powder 文头雪粉</v>
      </c>
      <c r="D107" s="78">
        <v>1</v>
      </c>
      <c r="E107" s="77"/>
    </row>
    <row r="108" spans="1:9" ht="18.5" customHeight="1" x14ac:dyDescent="0.45">
      <c r="A108" s="106">
        <v>202111171</v>
      </c>
      <c r="B108" s="55" t="s">
        <v>297</v>
      </c>
      <c r="C108" t="str">
        <f>VLOOKUP(B108,summary!$A$5:$B$5006,2,0)</f>
        <v>GingKo Nut (Peel off)白果仁</v>
      </c>
      <c r="D108" s="78">
        <v>2</v>
      </c>
      <c r="E108" s="77"/>
    </row>
    <row r="109" spans="1:9" ht="18.5" customHeight="1" x14ac:dyDescent="0.45">
      <c r="A109" s="106">
        <v>202111171</v>
      </c>
      <c r="B109" s="55" t="s">
        <v>441</v>
      </c>
      <c r="C109" t="str">
        <f>VLOOKUP(B109,summary!$A$5:$B$5006,2,0)</f>
        <v>Longan in Syrup龙眼</v>
      </c>
      <c r="D109" s="78">
        <v>1</v>
      </c>
      <c r="E109" s="77"/>
    </row>
    <row r="110" spans="1:9" ht="18.5" customHeight="1" x14ac:dyDescent="0.45">
      <c r="A110" s="106">
        <v>202111171</v>
      </c>
      <c r="B110" s="55" t="s">
        <v>537</v>
      </c>
      <c r="C110" t="str">
        <f>VLOOKUP(B110,summary!$A$5:$B$5006,2,0)</f>
        <v>Fine Sugar 白糖</v>
      </c>
      <c r="D110" s="78">
        <v>2</v>
      </c>
      <c r="E110" s="77"/>
    </row>
    <row r="111" spans="1:9" ht="18.5" customHeight="1" x14ac:dyDescent="0.45">
      <c r="A111" s="106">
        <v>202111172</v>
      </c>
      <c r="B111" s="55"/>
      <c r="C111" s="107" t="e">
        <f>VLOOKUP(B111,summary!$A$5:$B$5006,2,0)</f>
        <v>#N/A</v>
      </c>
      <c r="D111" s="78">
        <v>71</v>
      </c>
      <c r="E111" s="77"/>
      <c r="F111" s="107" t="s">
        <v>939</v>
      </c>
      <c r="G111" s="107"/>
      <c r="H111" s="107"/>
      <c r="I111" s="107"/>
    </row>
    <row r="112" spans="1:9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BE13-747F-4E7D-8B60-981A45D64544}">
  <sheetPr>
    <tabColor rgb="FFFFFF00"/>
  </sheetPr>
  <dimension ref="A1:E565"/>
  <sheetViews>
    <sheetView topLeftCell="A171" workbookViewId="0">
      <selection activeCell="A185" sqref="A18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603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202111173</v>
      </c>
      <c r="B3" s="55" t="s">
        <v>667</v>
      </c>
      <c r="C3" t="str">
        <f>VLOOKUP(B3,summary!$A$5:$B$5006,2,0)</f>
        <v>Pong Thai Hai (Wet) 碰大海</v>
      </c>
      <c r="D3" s="78">
        <v>3</v>
      </c>
      <c r="E3" s="77"/>
    </row>
    <row r="4" spans="1:5" ht="18.5" x14ac:dyDescent="0.45">
      <c r="A4" s="106">
        <v>202111173</v>
      </c>
      <c r="B4" s="55" t="s">
        <v>305</v>
      </c>
      <c r="C4" t="str">
        <f>VLOOKUP(B4,summary!$A$5:$B$5006,2,0)</f>
        <v>Small Red Bean小红豆</v>
      </c>
      <c r="D4" s="78">
        <v>4</v>
      </c>
      <c r="E4" s="77"/>
    </row>
    <row r="5" spans="1:5" ht="18.5" x14ac:dyDescent="0.45">
      <c r="A5" s="106">
        <v>202111173</v>
      </c>
      <c r="B5" s="55" t="s">
        <v>331</v>
      </c>
      <c r="C5" t="str">
        <f>VLOOKUP(B5,summary!$A$5:$B$5006,2,0)</f>
        <v>Black Glutinous Rice 黑糯米</v>
      </c>
      <c r="D5" s="78">
        <v>1</v>
      </c>
      <c r="E5" s="77"/>
    </row>
    <row r="6" spans="1:5" ht="18.5" x14ac:dyDescent="0.45">
      <c r="A6" s="106">
        <v>202111173</v>
      </c>
      <c r="B6" s="55" t="s">
        <v>359</v>
      </c>
      <c r="C6" t="str">
        <f>VLOOKUP(B6,summary!$A$5:$B$5006,2,0)</f>
        <v>Fungus黄 木耳朵</v>
      </c>
      <c r="D6" s="78">
        <v>1</v>
      </c>
      <c r="E6" s="77"/>
    </row>
    <row r="7" spans="1:5" ht="18.5" x14ac:dyDescent="0.45">
      <c r="A7" s="106">
        <v>202111173</v>
      </c>
      <c r="B7" s="55" t="s">
        <v>351</v>
      </c>
      <c r="C7" t="str">
        <f>VLOOKUP(B7,summary!$A$5:$B$5006,2,0)</f>
        <v>Dried Longan 龙眼干</v>
      </c>
      <c r="D7" s="78">
        <v>10</v>
      </c>
      <c r="E7" s="77"/>
    </row>
    <row r="8" spans="1:5" ht="18.5" x14ac:dyDescent="0.45">
      <c r="A8" s="106">
        <v>202111173</v>
      </c>
      <c r="B8" s="55" t="s">
        <v>441</v>
      </c>
      <c r="C8" t="str">
        <f>VLOOKUP(B8,summary!$A$5:$B$5006,2,0)</f>
        <v>Longan in Syrup龙眼</v>
      </c>
      <c r="D8" s="78">
        <v>2</v>
      </c>
      <c r="E8" s="77"/>
    </row>
    <row r="9" spans="1:5" ht="18.5" x14ac:dyDescent="0.45">
      <c r="A9" s="106">
        <v>202111173</v>
      </c>
      <c r="B9" s="55" t="s">
        <v>454</v>
      </c>
      <c r="C9" t="str">
        <f>VLOOKUP(B9,summary!$A$5:$B$5006,2,0)</f>
        <v>Fruit Cocktail杂果</v>
      </c>
      <c r="D9" s="78">
        <v>2</v>
      </c>
      <c r="E9" s="77"/>
    </row>
    <row r="10" spans="1:5" ht="18.5" x14ac:dyDescent="0.45">
      <c r="A10" s="106">
        <v>202111173</v>
      </c>
      <c r="B10" s="55" t="s">
        <v>495</v>
      </c>
      <c r="C10" t="str">
        <f>VLOOKUP(B10,summary!$A$5:$B$5006,2,0)</f>
        <v>Coconut Milk 椰浆</v>
      </c>
      <c r="D10" s="78">
        <v>3</v>
      </c>
      <c r="E10" s="77"/>
    </row>
    <row r="11" spans="1:5" ht="18.5" x14ac:dyDescent="0.45">
      <c r="A11" s="106">
        <v>202111173</v>
      </c>
      <c r="B11" s="55" t="s">
        <v>562</v>
      </c>
      <c r="C11" t="str">
        <f>VLOOKUP(B11,summary!$A$5:$B$5006,2,0)</f>
        <v>Yam 芋头</v>
      </c>
      <c r="D11" s="78">
        <v>7</v>
      </c>
      <c r="E11" s="77"/>
    </row>
    <row r="12" spans="1:5" ht="18.5" x14ac:dyDescent="0.45">
      <c r="A12" s="106">
        <v>202111173</v>
      </c>
      <c r="B12" s="55" t="s">
        <v>565</v>
      </c>
      <c r="C12" t="str">
        <f>VLOOKUP(B12,summary!$A$5:$B$5006,2,0)</f>
        <v>Pandan Leaf 班兰叶</v>
      </c>
      <c r="D12" s="78">
        <v>7</v>
      </c>
      <c r="E12" s="77"/>
    </row>
    <row r="13" spans="1:5" ht="18.5" x14ac:dyDescent="0.45">
      <c r="A13" s="106">
        <v>202111173</v>
      </c>
      <c r="B13" s="55" t="s">
        <v>566</v>
      </c>
      <c r="C13" t="str">
        <f>VLOOKUP(B13,summary!$A$5:$B$5006,2,0)</f>
        <v>Lime 酸甘</v>
      </c>
      <c r="D13" s="78">
        <v>3</v>
      </c>
      <c r="E13" s="77"/>
    </row>
    <row r="14" spans="1:5" ht="18.5" x14ac:dyDescent="0.45">
      <c r="A14" s="106">
        <v>202111173</v>
      </c>
      <c r="B14" s="55" t="s">
        <v>579</v>
      </c>
      <c r="C14" t="str">
        <f>VLOOKUP(B14,summary!$A$5:$B$5006,2,0)</f>
        <v>Food Coloring - Liquid)颜色-水</v>
      </c>
      <c r="D14" s="78">
        <v>3</v>
      </c>
      <c r="E14" s="77"/>
    </row>
    <row r="15" spans="1:5" ht="18.5" x14ac:dyDescent="0.45">
      <c r="A15" s="106">
        <v>202111173</v>
      </c>
      <c r="B15" s="55" t="s">
        <v>583</v>
      </c>
      <c r="C15" t="str">
        <f>VLOOKUP(B15,summary!$A$5:$B$5006,2,0)</f>
        <v>Food Coloring - Liquid)颜色-水</v>
      </c>
      <c r="D15" s="78">
        <v>2</v>
      </c>
      <c r="E15" s="77"/>
    </row>
    <row r="16" spans="1:5" ht="18.5" x14ac:dyDescent="0.45">
      <c r="A16" s="106">
        <v>202111174</v>
      </c>
      <c r="B16" s="55" t="s">
        <v>658</v>
      </c>
      <c r="C16" t="str">
        <f>VLOOKUP(B16,summary!$A$5:$B$5006,2,0)</f>
        <v>Bobo Cha Cubes.摩摩喳喳</v>
      </c>
      <c r="D16" s="78">
        <v>1</v>
      </c>
      <c r="E16" s="77"/>
    </row>
    <row r="17" spans="1:5" ht="18.5" x14ac:dyDescent="0.45">
      <c r="A17" s="106">
        <v>202111174</v>
      </c>
      <c r="B17" s="55" t="s">
        <v>291</v>
      </c>
      <c r="C17" t="str">
        <f>VLOOKUP(B17,summary!$A$5:$B$5006,2,0)</f>
        <v>Atap Seeds in Syrup亚嗒子</v>
      </c>
      <c r="D17" s="78">
        <v>2</v>
      </c>
      <c r="E17" s="77"/>
    </row>
    <row r="18" spans="1:5" ht="18.5" x14ac:dyDescent="0.45">
      <c r="A18" s="106">
        <v>202111174</v>
      </c>
      <c r="B18" s="55" t="s">
        <v>254</v>
      </c>
      <c r="C18" t="str">
        <f>VLOOKUP(B18,summary!$A$5:$B$5006,2,0)</f>
        <v>Sweet Potato Powder番薯粉</v>
      </c>
      <c r="D18" s="78">
        <v>1</v>
      </c>
      <c r="E18" s="77"/>
    </row>
    <row r="19" spans="1:5" ht="18.5" x14ac:dyDescent="0.45">
      <c r="A19" s="106">
        <v>202111174</v>
      </c>
      <c r="B19" s="55" t="s">
        <v>331</v>
      </c>
      <c r="C19" t="str">
        <f>VLOOKUP(B19,summary!$A$5:$B$5006,2,0)</f>
        <v>Black Glutinous Rice 黑糯米</v>
      </c>
      <c r="D19" s="78">
        <v>1</v>
      </c>
      <c r="E19" s="77"/>
    </row>
    <row r="20" spans="1:5" ht="18.5" x14ac:dyDescent="0.45">
      <c r="A20" s="106">
        <v>202111174</v>
      </c>
      <c r="B20" s="55" t="s">
        <v>351</v>
      </c>
      <c r="C20" t="str">
        <f>VLOOKUP(B20,summary!$A$5:$B$5006,2,0)</f>
        <v>Dried Longan 龙眼干</v>
      </c>
      <c r="D20" s="78">
        <v>2</v>
      </c>
      <c r="E20" s="77"/>
    </row>
    <row r="21" spans="1:5" ht="18.5" x14ac:dyDescent="0.45">
      <c r="A21" s="106">
        <v>202111174</v>
      </c>
      <c r="B21" s="55" t="s">
        <v>299</v>
      </c>
      <c r="C21" t="str">
        <f>VLOOKUP(B21,summary!$A$5:$B$5006,2,0)</f>
        <v>Red Bean红豆</v>
      </c>
      <c r="D21" s="91">
        <v>1</v>
      </c>
      <c r="E21" s="77"/>
    </row>
    <row r="22" spans="1:5" ht="18.5" x14ac:dyDescent="0.45">
      <c r="A22" s="106">
        <v>202111174</v>
      </c>
      <c r="B22" s="55" t="s">
        <v>340</v>
      </c>
      <c r="C22" t="str">
        <f>VLOOKUP(B22,summary!$A$5:$B$5006,2,0)</f>
        <v>Pearl Barley 薏米</v>
      </c>
      <c r="D22" s="91">
        <v>1</v>
      </c>
      <c r="E22" s="77"/>
    </row>
    <row r="23" spans="1:5" ht="18.5" x14ac:dyDescent="0.45">
      <c r="A23" s="106">
        <v>202111174</v>
      </c>
      <c r="B23" s="55" t="s">
        <v>314</v>
      </c>
      <c r="C23" t="str">
        <f>VLOOKUP(B23,summary!$A$5:$B$5006,2,0)</f>
        <v>Green Bean 绿豆</v>
      </c>
      <c r="D23" s="91">
        <v>1</v>
      </c>
      <c r="E23" s="77"/>
    </row>
    <row r="24" spans="1:5" ht="18.5" x14ac:dyDescent="0.45">
      <c r="A24" s="106">
        <v>202111174</v>
      </c>
      <c r="B24" s="55" t="s">
        <v>322</v>
      </c>
      <c r="C24" t="str">
        <f>VLOOKUP(B24,summary!$A$5:$B$5006,2,0)</f>
        <v>Split Green Mung Bean豆畔</v>
      </c>
      <c r="D24" s="91">
        <v>1</v>
      </c>
      <c r="E24" s="77"/>
    </row>
    <row r="25" spans="1:5" ht="18.5" x14ac:dyDescent="0.45">
      <c r="A25" s="106">
        <v>202111174</v>
      </c>
      <c r="B25" s="55" t="s">
        <v>428</v>
      </c>
      <c r="C25" t="str">
        <f>VLOOKUP(B25,summary!$A$5:$B$5006,2,0)</f>
        <v>Sea Coconut海底椰</v>
      </c>
      <c r="D25" s="91">
        <v>1</v>
      </c>
      <c r="E25" s="77"/>
    </row>
    <row r="26" spans="1:5" ht="18.5" x14ac:dyDescent="0.45">
      <c r="A26" s="106">
        <v>202111174</v>
      </c>
      <c r="B26" s="55" t="s">
        <v>533</v>
      </c>
      <c r="C26" t="str">
        <f>VLOOKUP(B26,summary!$A$5:$B$5006,2,0)</f>
        <v>Brown Sugar 黑糖</v>
      </c>
      <c r="D26" s="91">
        <v>1</v>
      </c>
      <c r="E26" s="77"/>
    </row>
    <row r="27" spans="1:5" ht="18.5" x14ac:dyDescent="0.45">
      <c r="A27" s="106">
        <v>202111174</v>
      </c>
      <c r="B27" s="55" t="s">
        <v>565</v>
      </c>
      <c r="C27" t="str">
        <f>VLOOKUP(B27,summary!$A$5:$B$5006,2,0)</f>
        <v>Pandan Leaf 班兰叶</v>
      </c>
      <c r="D27" s="91">
        <v>2</v>
      </c>
      <c r="E27" s="77"/>
    </row>
    <row r="28" spans="1:5" ht="18.5" x14ac:dyDescent="0.45">
      <c r="A28" s="106">
        <v>202111174</v>
      </c>
      <c r="B28" s="55" t="s">
        <v>559</v>
      </c>
      <c r="C28" t="str">
        <f>VLOOKUP(B28,summary!$A$5:$B$5006,2,0)</f>
        <v>Sweet Potato 番薯</v>
      </c>
      <c r="D28" s="91">
        <v>25</v>
      </c>
      <c r="E28" s="77"/>
    </row>
    <row r="29" spans="1:5" ht="18.5" x14ac:dyDescent="0.45">
      <c r="A29" s="106">
        <v>202111174</v>
      </c>
      <c r="B29" s="55" t="s">
        <v>562</v>
      </c>
      <c r="C29" t="str">
        <f>VLOOKUP(B29,summary!$A$5:$B$5006,2,0)</f>
        <v>Yam 芋头</v>
      </c>
      <c r="D29" s="91">
        <v>4</v>
      </c>
      <c r="E29" s="77"/>
    </row>
    <row r="30" spans="1:5" ht="18.5" x14ac:dyDescent="0.45">
      <c r="A30" s="106">
        <v>202111174</v>
      </c>
      <c r="B30" s="55" t="s">
        <v>578</v>
      </c>
      <c r="C30" t="str">
        <f>VLOOKUP(B30,summary!$A$5:$B$5006,2,0)</f>
        <v>Yu Tiao 油条</v>
      </c>
      <c r="D30" s="91">
        <v>10</v>
      </c>
      <c r="E30" s="77"/>
    </row>
    <row r="31" spans="1:5" ht="18.5" x14ac:dyDescent="0.45">
      <c r="A31" s="106">
        <v>202111175</v>
      </c>
      <c r="B31" s="55" t="s">
        <v>269</v>
      </c>
      <c r="C31" t="str">
        <f>VLOOKUP(B31,summary!$A$5:$B$5006,2,0)</f>
        <v>Potato Starch 风车粉</v>
      </c>
      <c r="D31" s="91">
        <v>1</v>
      </c>
      <c r="E31" s="77"/>
    </row>
    <row r="32" spans="1:5" ht="18.5" x14ac:dyDescent="0.45">
      <c r="A32" s="106">
        <v>202111175</v>
      </c>
      <c r="B32" s="55" t="s">
        <v>297</v>
      </c>
      <c r="C32" t="str">
        <f>VLOOKUP(B32,summary!$A$5:$B$5006,2,0)</f>
        <v>GingKo Nut (Peel off)白果仁</v>
      </c>
      <c r="D32" s="91">
        <v>2</v>
      </c>
      <c r="E32" s="77"/>
    </row>
    <row r="33" spans="1:5" ht="18.5" x14ac:dyDescent="0.45">
      <c r="A33" s="106">
        <v>202111175</v>
      </c>
      <c r="B33" s="55" t="s">
        <v>299</v>
      </c>
      <c r="C33" t="str">
        <f>VLOOKUP(B33,summary!$A$5:$B$5006,2,0)</f>
        <v>Red Bean红豆</v>
      </c>
      <c r="D33" s="91">
        <v>3</v>
      </c>
      <c r="E33" s="77"/>
    </row>
    <row r="34" spans="1:5" ht="18.5" x14ac:dyDescent="0.45">
      <c r="A34" s="106">
        <v>202111175</v>
      </c>
      <c r="B34" s="55" t="s">
        <v>314</v>
      </c>
      <c r="C34" t="str">
        <f>VLOOKUP(B34,summary!$A$5:$B$5006,2,0)</f>
        <v>Green Bean 绿豆</v>
      </c>
      <c r="D34" s="91">
        <v>2</v>
      </c>
      <c r="E34" s="77"/>
    </row>
    <row r="35" spans="1:5" ht="18.5" x14ac:dyDescent="0.45">
      <c r="A35" s="106">
        <v>202111175</v>
      </c>
      <c r="B35" s="55" t="s">
        <v>331</v>
      </c>
      <c r="C35" t="str">
        <f>VLOOKUP(B35,summary!$A$5:$B$5006,2,0)</f>
        <v>Black Glutinous Rice 黑糯米</v>
      </c>
      <c r="D35" s="91">
        <v>1</v>
      </c>
      <c r="E35" s="77"/>
    </row>
    <row r="36" spans="1:5" ht="18.5" x14ac:dyDescent="0.45">
      <c r="A36" s="106">
        <v>202111175</v>
      </c>
      <c r="B36" s="55" t="s">
        <v>533</v>
      </c>
      <c r="C36" t="str">
        <f>VLOOKUP(B36,summary!$A$5:$B$5006,2,0)</f>
        <v>Brown Sugar 黑糖</v>
      </c>
      <c r="D36" s="91">
        <v>1</v>
      </c>
      <c r="E36" s="77"/>
    </row>
    <row r="37" spans="1:5" ht="18.5" x14ac:dyDescent="0.45">
      <c r="A37" s="106">
        <v>202111175</v>
      </c>
      <c r="B37" s="55" t="s">
        <v>558</v>
      </c>
      <c r="C37" t="str">
        <f>VLOOKUP(B37,summary!$A$5:$B$5006,2,0)</f>
        <v>Tapioca木薯</v>
      </c>
      <c r="D37" s="91">
        <v>20</v>
      </c>
      <c r="E37" s="77"/>
    </row>
    <row r="38" spans="1:5" ht="18.5" x14ac:dyDescent="0.45">
      <c r="A38" s="106">
        <v>202111175</v>
      </c>
      <c r="B38" s="55" t="s">
        <v>562</v>
      </c>
      <c r="C38" t="str">
        <f>VLOOKUP(B38,summary!$A$5:$B$5006,2,0)</f>
        <v>Yam 芋头</v>
      </c>
      <c r="D38" s="91">
        <v>5</v>
      </c>
      <c r="E38" s="77"/>
    </row>
    <row r="39" spans="1:5" ht="18.5" x14ac:dyDescent="0.45">
      <c r="A39" s="106">
        <v>202111175</v>
      </c>
      <c r="B39" s="55" t="s">
        <v>565</v>
      </c>
      <c r="C39" t="str">
        <f>VLOOKUP(B39,summary!$A$5:$B$5006,2,0)</f>
        <v>Pandan Leaf 班兰叶</v>
      </c>
      <c r="D39" s="91">
        <v>1</v>
      </c>
      <c r="E39" s="77"/>
    </row>
    <row r="40" spans="1:5" ht="18.5" x14ac:dyDescent="0.45">
      <c r="A40" s="106">
        <v>202111176</v>
      </c>
      <c r="B40" s="55" t="s">
        <v>299</v>
      </c>
      <c r="C40" t="str">
        <f>VLOOKUP(B40,summary!$A$5:$B$5006,2,0)</f>
        <v>Red Bean红豆</v>
      </c>
      <c r="D40" s="91">
        <v>1</v>
      </c>
      <c r="E40" s="77"/>
    </row>
    <row r="41" spans="1:5" ht="18.5" x14ac:dyDescent="0.45">
      <c r="A41" s="106">
        <v>202111176</v>
      </c>
      <c r="B41" s="55" t="s">
        <v>335</v>
      </c>
      <c r="C41" t="str">
        <f>VLOOKUP(B41,summary!$A$5:$B$5006,2,0)</f>
        <v>White Glutinous Rice白糯米</v>
      </c>
      <c r="D41" s="91">
        <v>1</v>
      </c>
      <c r="E41" s="77"/>
    </row>
    <row r="42" spans="1:5" ht="18.5" x14ac:dyDescent="0.45">
      <c r="A42" s="106">
        <v>202111176</v>
      </c>
      <c r="B42" s="55" t="s">
        <v>658</v>
      </c>
      <c r="C42" t="str">
        <f>VLOOKUP(B42,summary!$A$5:$B$5006,2,0)</f>
        <v>Bobo Cha Cubes.摩摩喳喳</v>
      </c>
      <c r="D42" s="91">
        <v>1</v>
      </c>
      <c r="E42" s="77"/>
    </row>
    <row r="43" spans="1:5" ht="18.5" x14ac:dyDescent="0.45">
      <c r="A43" s="106">
        <v>202111176</v>
      </c>
      <c r="B43" s="55" t="s">
        <v>351</v>
      </c>
      <c r="C43" t="str">
        <f>VLOOKUP(B43,summary!$A$5:$B$5006,2,0)</f>
        <v>Dried Longan 龙眼干</v>
      </c>
      <c r="D43" s="91">
        <v>1</v>
      </c>
      <c r="E43" s="77"/>
    </row>
    <row r="44" spans="1:5" ht="18.5" x14ac:dyDescent="0.45">
      <c r="A44" s="106">
        <v>202111176</v>
      </c>
      <c r="B44" s="55" t="s">
        <v>530</v>
      </c>
      <c r="C44" t="str">
        <f>VLOOKUP(B44,summary!$A$5:$B$5006,2,0)</f>
        <v>Rock Sugar冰糖</v>
      </c>
      <c r="D44" s="91">
        <v>6</v>
      </c>
      <c r="E44" s="77"/>
    </row>
    <row r="45" spans="1:5" ht="18.5" x14ac:dyDescent="0.45">
      <c r="A45" s="106">
        <v>202111176</v>
      </c>
      <c r="B45" s="55" t="s">
        <v>559</v>
      </c>
      <c r="C45" t="str">
        <f>VLOOKUP(B45,summary!$A$5:$B$5006,2,0)</f>
        <v>Sweet Potato 番薯</v>
      </c>
      <c r="D45" s="91">
        <v>10</v>
      </c>
      <c r="E45" s="77"/>
    </row>
    <row r="46" spans="1:5" ht="18.5" x14ac:dyDescent="0.45">
      <c r="A46" s="106">
        <v>202111176</v>
      </c>
      <c r="B46" s="55" t="s">
        <v>562</v>
      </c>
      <c r="C46" t="str">
        <f>VLOOKUP(B46,summary!$A$5:$B$5006,2,0)</f>
        <v>Yam 芋头</v>
      </c>
      <c r="D46" s="91">
        <v>2</v>
      </c>
      <c r="E46" s="77"/>
    </row>
    <row r="47" spans="1:5" ht="18.5" x14ac:dyDescent="0.45">
      <c r="A47" s="106">
        <v>202111177</v>
      </c>
      <c r="B47" s="55" t="s">
        <v>639</v>
      </c>
      <c r="C47" t="str">
        <f>VLOOKUP(B47,summary!$A$5:$B$5006,2,0)</f>
        <v xml:space="preserve">Fresh Soursop 红毛榴莲 </v>
      </c>
      <c r="D47" s="91">
        <v>1</v>
      </c>
      <c r="E47" s="77"/>
    </row>
    <row r="48" spans="1:5" ht="18.5" x14ac:dyDescent="0.45">
      <c r="A48" s="106">
        <v>202111177</v>
      </c>
      <c r="B48" s="55" t="s">
        <v>658</v>
      </c>
      <c r="C48" t="str">
        <f>VLOOKUP(B48,summary!$A$5:$B$5006,2,0)</f>
        <v>Bobo Cha Cubes.摩摩喳喳</v>
      </c>
      <c r="D48" s="91">
        <v>2</v>
      </c>
      <c r="E48" s="77"/>
    </row>
    <row r="49" spans="1:5" ht="18.5" x14ac:dyDescent="0.45">
      <c r="A49" s="106">
        <v>202111177</v>
      </c>
      <c r="B49" s="55" t="s">
        <v>667</v>
      </c>
      <c r="C49" t="str">
        <f>VLOOKUP(B49,summary!$A$5:$B$5006,2,0)</f>
        <v>Pong Thai Hai (Wet) 碰大海</v>
      </c>
      <c r="D49" s="91">
        <v>3</v>
      </c>
      <c r="E49" s="77"/>
    </row>
    <row r="50" spans="1:5" ht="18.5" x14ac:dyDescent="0.45">
      <c r="A50" s="106">
        <v>202111177</v>
      </c>
      <c r="B50" s="55" t="s">
        <v>265</v>
      </c>
      <c r="C50" t="str">
        <f>VLOOKUP(B50,summary!$A$5:$B$5006,2,0)</f>
        <v>Potato Starch 风车粉</v>
      </c>
      <c r="D50" s="91">
        <v>1</v>
      </c>
      <c r="E50" s="77"/>
    </row>
    <row r="51" spans="1:5" ht="18.5" x14ac:dyDescent="0.45">
      <c r="A51" s="106">
        <v>202111177</v>
      </c>
      <c r="B51" s="55" t="s">
        <v>291</v>
      </c>
      <c r="C51" t="str">
        <f>VLOOKUP(B51,summary!$A$5:$B$5006,2,0)</f>
        <v>Atap Seeds in Syrup亚嗒子</v>
      </c>
      <c r="D51" s="91">
        <v>2</v>
      </c>
      <c r="E51" s="77"/>
    </row>
    <row r="52" spans="1:5" ht="18.5" x14ac:dyDescent="0.45">
      <c r="A52" s="106">
        <v>202111177</v>
      </c>
      <c r="B52" s="55" t="s">
        <v>299</v>
      </c>
      <c r="C52" t="str">
        <f>VLOOKUP(B52,summary!$A$5:$B$5006,2,0)</f>
        <v>Red Bean红豆</v>
      </c>
      <c r="D52" s="91">
        <v>3</v>
      </c>
      <c r="E52" s="77"/>
    </row>
    <row r="53" spans="1:5" ht="18.5" x14ac:dyDescent="0.45">
      <c r="A53" s="106">
        <v>202111177</v>
      </c>
      <c r="B53" s="55" t="s">
        <v>338</v>
      </c>
      <c r="C53" t="str">
        <f>VLOOKUP(B53,summary!$A$5:$B$5006,2,0)</f>
        <v>White Wheat 大麦</v>
      </c>
      <c r="D53" s="91">
        <v>2</v>
      </c>
      <c r="E53" s="77"/>
    </row>
    <row r="54" spans="1:5" ht="18.5" x14ac:dyDescent="0.45">
      <c r="A54" s="106">
        <v>202111177</v>
      </c>
      <c r="B54" s="55" t="s">
        <v>340</v>
      </c>
      <c r="C54" t="str">
        <f>VLOOKUP(B54,summary!$A$5:$B$5006,2,0)</f>
        <v>Pearl Barley 薏米</v>
      </c>
      <c r="D54" s="91">
        <v>1</v>
      </c>
      <c r="E54" s="77"/>
    </row>
    <row r="55" spans="1:5" ht="18.5" x14ac:dyDescent="0.45">
      <c r="A55" s="106">
        <v>202111177</v>
      </c>
      <c r="B55" s="55" t="s">
        <v>347</v>
      </c>
      <c r="C55" t="str">
        <f>VLOOKUP(B55,summary!$A$5:$B$5006,2,0)</f>
        <v>Small Sago 小丸</v>
      </c>
      <c r="D55" s="91">
        <v>1</v>
      </c>
      <c r="E55" s="77"/>
    </row>
    <row r="56" spans="1:5" ht="18.5" x14ac:dyDescent="0.45">
      <c r="A56" s="106">
        <v>202111177</v>
      </c>
      <c r="B56" s="55" t="s">
        <v>441</v>
      </c>
      <c r="C56" t="str">
        <f>VLOOKUP(B56,summary!$A$5:$B$5006,2,0)</f>
        <v>Longan in Syrup龙眼</v>
      </c>
      <c r="D56" s="91">
        <v>1</v>
      </c>
      <c r="E56" s="77"/>
    </row>
    <row r="57" spans="1:5" ht="18.5" x14ac:dyDescent="0.45">
      <c r="A57" s="106">
        <v>202111177</v>
      </c>
      <c r="B57" s="55" t="s">
        <v>495</v>
      </c>
      <c r="C57" t="str">
        <f>VLOOKUP(B57,summary!$A$5:$B$5006,2,0)</f>
        <v>Coconut Milk 椰浆</v>
      </c>
      <c r="D57" s="91">
        <v>2</v>
      </c>
      <c r="E57" s="77"/>
    </row>
    <row r="58" spans="1:5" ht="18.5" x14ac:dyDescent="0.45">
      <c r="A58" s="106">
        <v>202111177</v>
      </c>
      <c r="B58" s="55" t="s">
        <v>559</v>
      </c>
      <c r="C58" t="str">
        <f>VLOOKUP(B58,summary!$A$5:$B$5006,2,0)</f>
        <v>Sweet Potato 番薯</v>
      </c>
      <c r="D58" s="55">
        <v>20</v>
      </c>
      <c r="E58" s="77"/>
    </row>
    <row r="59" spans="1:5" ht="18.5" x14ac:dyDescent="0.45">
      <c r="A59" s="106">
        <v>202111177</v>
      </c>
      <c r="B59" s="55" t="s">
        <v>562</v>
      </c>
      <c r="C59" t="str">
        <f>VLOOKUP(B59,summary!$A$5:$B$5006,2,0)</f>
        <v>Yam 芋头</v>
      </c>
      <c r="D59" s="110">
        <v>4</v>
      </c>
      <c r="E59" s="77"/>
    </row>
    <row r="60" spans="1:5" ht="18.5" x14ac:dyDescent="0.45">
      <c r="A60" s="106">
        <v>202111177</v>
      </c>
      <c r="B60" s="55" t="s">
        <v>565</v>
      </c>
      <c r="C60" t="str">
        <f>VLOOKUP(B60,summary!$A$5:$B$5006,2,0)</f>
        <v>Pandan Leaf 班兰叶</v>
      </c>
      <c r="D60" s="55">
        <v>7</v>
      </c>
      <c r="E60" s="77"/>
    </row>
    <row r="61" spans="1:5" ht="18.5" x14ac:dyDescent="0.45">
      <c r="A61" s="106">
        <v>202111177</v>
      </c>
      <c r="B61" s="55" t="s">
        <v>566</v>
      </c>
      <c r="C61" t="str">
        <f>VLOOKUP(B61,summary!$A$5:$B$5006,2,0)</f>
        <v>Lime 酸甘</v>
      </c>
      <c r="D61" s="55">
        <v>1</v>
      </c>
      <c r="E61" s="77"/>
    </row>
    <row r="62" spans="1:5" ht="18.5" x14ac:dyDescent="0.45">
      <c r="A62" s="106">
        <v>202111177</v>
      </c>
      <c r="B62" s="55" t="s">
        <v>583</v>
      </c>
      <c r="C62" t="str">
        <f>VLOOKUP(B62,summary!$A$5:$B$5006,2,0)</f>
        <v>Food Coloring - Liquid)颜色-水</v>
      </c>
      <c r="D62" s="55">
        <v>1</v>
      </c>
      <c r="E62" s="77"/>
    </row>
    <row r="63" spans="1:5" ht="18.5" x14ac:dyDescent="0.45">
      <c r="A63" s="106">
        <v>202111179</v>
      </c>
      <c r="B63" s="55" t="s">
        <v>302</v>
      </c>
      <c r="C63" t="str">
        <f>VLOOKUP(B63,summary!$A$5:$B$5006,2,0)</f>
        <v>Red Bean红豆</v>
      </c>
      <c r="D63" s="55">
        <v>1</v>
      </c>
      <c r="E63" s="77"/>
    </row>
    <row r="64" spans="1:5" ht="18.5" x14ac:dyDescent="0.45">
      <c r="A64" s="106">
        <v>202111179</v>
      </c>
      <c r="B64" s="55" t="s">
        <v>310</v>
      </c>
      <c r="C64" t="str">
        <f>VLOOKUP(B64,summary!$A$5:$B$5006,2,0)</f>
        <v>Chia Tao赤豆</v>
      </c>
      <c r="D64" s="55">
        <v>1</v>
      </c>
      <c r="E64" s="77"/>
    </row>
    <row r="65" spans="1:5" ht="18.5" x14ac:dyDescent="0.45">
      <c r="A65" s="106">
        <v>202111179</v>
      </c>
      <c r="B65" s="55" t="s">
        <v>454</v>
      </c>
      <c r="C65" t="str">
        <f>VLOOKUP(B65,summary!$A$5:$B$5006,2,0)</f>
        <v>Fruit Cocktail杂果</v>
      </c>
      <c r="D65" s="55">
        <v>1</v>
      </c>
      <c r="E65" s="77"/>
    </row>
    <row r="66" spans="1:5" ht="18.5" x14ac:dyDescent="0.45">
      <c r="A66" s="106">
        <v>202111179</v>
      </c>
      <c r="B66" s="55" t="s">
        <v>501</v>
      </c>
      <c r="C66" t="str">
        <f>VLOOKUP(B66,summary!$A$5:$B$5006,2,0)</f>
        <v>Coconut Milk 椰浆</v>
      </c>
      <c r="D66" s="55">
        <v>1</v>
      </c>
      <c r="E66" s="77"/>
    </row>
    <row r="67" spans="1:5" ht="18.5" x14ac:dyDescent="0.45">
      <c r="A67" s="106">
        <v>202111180</v>
      </c>
      <c r="B67" s="55" t="s">
        <v>340</v>
      </c>
      <c r="C67" t="str">
        <f>VLOOKUP(B67,summary!$A$5:$B$5006,2,0)</f>
        <v>Pearl Barley 薏米</v>
      </c>
      <c r="D67" s="55">
        <v>1</v>
      </c>
      <c r="E67" s="77"/>
    </row>
    <row r="68" spans="1:5" ht="18.5" x14ac:dyDescent="0.45">
      <c r="A68" s="106">
        <v>202111181</v>
      </c>
      <c r="B68" s="55" t="s">
        <v>639</v>
      </c>
      <c r="C68" t="str">
        <f>VLOOKUP(B68,summary!$A$5:$B$5006,2,0)</f>
        <v xml:space="preserve">Fresh Soursop 红毛榴莲 </v>
      </c>
      <c r="D68" s="91">
        <v>1</v>
      </c>
      <c r="E68" s="77"/>
    </row>
    <row r="69" spans="1:5" ht="18.5" x14ac:dyDescent="0.45">
      <c r="A69" s="106">
        <v>202111181</v>
      </c>
      <c r="B69" s="55" t="s">
        <v>647</v>
      </c>
      <c r="C69" t="str">
        <f>VLOOKUP(B69,summary!$A$5:$B$5006,2,0)</f>
        <v>Mango Puree芒果</v>
      </c>
      <c r="D69" s="91">
        <v>2</v>
      </c>
      <c r="E69" s="77"/>
    </row>
    <row r="70" spans="1:5" ht="18.5" x14ac:dyDescent="0.45">
      <c r="A70" s="106">
        <v>202111181</v>
      </c>
      <c r="B70" s="55" t="s">
        <v>658</v>
      </c>
      <c r="C70" t="str">
        <f>VLOOKUP(B70,summary!$A$5:$B$5006,2,0)</f>
        <v>Bobo Cha Cubes.摩摩喳喳</v>
      </c>
      <c r="D70" s="91">
        <v>1</v>
      </c>
      <c r="E70" s="77"/>
    </row>
    <row r="71" spans="1:5" ht="18.5" x14ac:dyDescent="0.45">
      <c r="A71" s="106">
        <v>202111181</v>
      </c>
      <c r="B71" s="55" t="s">
        <v>667</v>
      </c>
      <c r="C71" t="str">
        <f>VLOOKUP(B71,summary!$A$5:$B$5006,2,0)</f>
        <v>Pong Thai Hai (Wet) 碰大海</v>
      </c>
      <c r="D71" s="91">
        <v>2</v>
      </c>
      <c r="E71" s="77"/>
    </row>
    <row r="72" spans="1:5" ht="18.5" x14ac:dyDescent="0.45">
      <c r="A72" s="106">
        <v>202111181</v>
      </c>
      <c r="B72" s="55" t="s">
        <v>200</v>
      </c>
      <c r="C72" t="str">
        <f>VLOOKUP(B72,summary!$A$5:$B$5006,2,0)</f>
        <v>Tadpole蝌蚪</v>
      </c>
      <c r="D72" s="91">
        <v>1</v>
      </c>
      <c r="E72" s="77"/>
    </row>
    <row r="73" spans="1:5" ht="18.5" x14ac:dyDescent="0.45">
      <c r="A73" s="106">
        <v>202111181</v>
      </c>
      <c r="B73" s="55" t="s">
        <v>225</v>
      </c>
      <c r="C73" t="str">
        <f>VLOOKUP(B73,summary!$A$5:$B$5006,2,0)</f>
        <v>Agar Powder菜燕粉</v>
      </c>
      <c r="D73" s="91">
        <v>1</v>
      </c>
      <c r="E73" s="77"/>
    </row>
    <row r="74" spans="1:5" ht="18.5" x14ac:dyDescent="0.45">
      <c r="A74" s="106">
        <v>202111181</v>
      </c>
      <c r="B74" s="55" t="s">
        <v>291</v>
      </c>
      <c r="C74" t="str">
        <f>VLOOKUP(B74,summary!$A$5:$B$5006,2,0)</f>
        <v>Atap Seeds in Syrup亚嗒子</v>
      </c>
      <c r="D74" s="91">
        <v>1</v>
      </c>
      <c r="E74" s="77"/>
    </row>
    <row r="75" spans="1:5" ht="18.5" x14ac:dyDescent="0.45">
      <c r="A75" s="106">
        <v>202111181</v>
      </c>
      <c r="B75" s="55" t="s">
        <v>299</v>
      </c>
      <c r="C75" t="str">
        <f>VLOOKUP(B75,summary!$A$5:$B$5006,2,0)</f>
        <v>Red Bean红豆</v>
      </c>
      <c r="D75" s="91">
        <v>3</v>
      </c>
      <c r="E75" s="77"/>
    </row>
    <row r="76" spans="1:5" ht="18.5" x14ac:dyDescent="0.45">
      <c r="A76" s="106">
        <v>202111181</v>
      </c>
      <c r="B76" s="55" t="s">
        <v>314</v>
      </c>
      <c r="C76" t="str">
        <f>VLOOKUP(B76,summary!$A$5:$B$5006,2,0)</f>
        <v>Green Bean 绿豆</v>
      </c>
      <c r="D76" s="91">
        <v>3</v>
      </c>
      <c r="E76" s="77"/>
    </row>
    <row r="77" spans="1:5" ht="18.5" x14ac:dyDescent="0.45">
      <c r="A77" s="106">
        <v>202111181</v>
      </c>
      <c r="B77" s="55" t="s">
        <v>331</v>
      </c>
      <c r="C77" t="str">
        <f>VLOOKUP(B77,summary!$A$5:$B$5006,2,0)</f>
        <v>Black Glutinous Rice 黑糯米</v>
      </c>
      <c r="D77" s="91">
        <v>3</v>
      </c>
      <c r="E77" s="77"/>
    </row>
    <row r="78" spans="1:5" ht="18.5" x14ac:dyDescent="0.45">
      <c r="A78" s="106">
        <v>202111181</v>
      </c>
      <c r="B78" s="55" t="s">
        <v>338</v>
      </c>
      <c r="C78" t="str">
        <f>VLOOKUP(B78,summary!$A$5:$B$5006,2,0)</f>
        <v>White Wheat 大麦</v>
      </c>
      <c r="D78" s="91">
        <v>1</v>
      </c>
      <c r="E78" s="77"/>
    </row>
    <row r="79" spans="1:5" ht="18.5" x14ac:dyDescent="0.45">
      <c r="A79" s="106">
        <v>202111181</v>
      </c>
      <c r="B79" s="55" t="s">
        <v>340</v>
      </c>
      <c r="C79" t="str">
        <f>VLOOKUP(B79,summary!$A$5:$B$5006,2,0)</f>
        <v>Pearl Barley 薏米</v>
      </c>
      <c r="D79" s="91">
        <v>1</v>
      </c>
      <c r="E79" s="77"/>
    </row>
    <row r="80" spans="1:5" ht="18.5" x14ac:dyDescent="0.45">
      <c r="A80" s="106">
        <v>202111181</v>
      </c>
      <c r="B80" s="55" t="s">
        <v>354</v>
      </c>
      <c r="C80" t="str">
        <f>VLOOKUP(B80,summary!$A$5:$B$5006,2,0)</f>
        <v>Dried Longan 龙眼干</v>
      </c>
      <c r="D80" s="91">
        <v>5</v>
      </c>
      <c r="E80" s="77"/>
    </row>
    <row r="81" spans="1:5" ht="18.5" x14ac:dyDescent="0.45">
      <c r="A81" s="106">
        <v>202111181</v>
      </c>
      <c r="B81" s="55" t="s">
        <v>359</v>
      </c>
      <c r="C81" t="str">
        <f>VLOOKUP(B81,summary!$A$5:$B$5006,2,0)</f>
        <v>Fungus黄 木耳朵</v>
      </c>
      <c r="D81" s="91">
        <v>1</v>
      </c>
      <c r="E81" s="77"/>
    </row>
    <row r="82" spans="1:5" ht="18.5" x14ac:dyDescent="0.45">
      <c r="A82" s="106">
        <v>202111181</v>
      </c>
      <c r="B82" s="55" t="s">
        <v>364</v>
      </c>
      <c r="C82" t="str">
        <f>VLOOKUP(B82,summary!$A$5:$B$5006,2,0)</f>
        <v>Red Date 红枣</v>
      </c>
      <c r="D82" s="91">
        <v>1</v>
      </c>
      <c r="E82" s="77"/>
    </row>
    <row r="83" spans="1:5" ht="18.5" x14ac:dyDescent="0.45">
      <c r="A83" s="106">
        <v>202111181</v>
      </c>
      <c r="B83" s="55" t="s">
        <v>374</v>
      </c>
      <c r="C83" t="str">
        <f>VLOOKUP(B83,summary!$A$5:$B$5006,2,0)</f>
        <v>Bean Curd Sheet 腐竹</v>
      </c>
      <c r="D83" s="91">
        <v>10</v>
      </c>
      <c r="E83" s="77"/>
    </row>
    <row r="84" spans="1:5" ht="18.5" x14ac:dyDescent="0.45">
      <c r="A84" s="106">
        <v>202111181</v>
      </c>
      <c r="B84" s="55" t="s">
        <v>441</v>
      </c>
      <c r="C84" t="str">
        <f>VLOOKUP(B84,summary!$A$5:$B$5006,2,0)</f>
        <v>Longan in Syrup龙眼</v>
      </c>
      <c r="D84" s="91">
        <v>2</v>
      </c>
      <c r="E84" s="77"/>
    </row>
    <row r="85" spans="1:5" ht="18.5" x14ac:dyDescent="0.45">
      <c r="A85" s="106">
        <v>202111181</v>
      </c>
      <c r="B85" s="55" t="s">
        <v>484</v>
      </c>
      <c r="C85" t="str">
        <f>VLOOKUP(B85,summary!$A$5:$B$5006,2,0)</f>
        <v>GingKo Nut白果罐</v>
      </c>
      <c r="D85" s="91">
        <v>1</v>
      </c>
      <c r="E85" s="77"/>
    </row>
    <row r="86" spans="1:5" ht="18.5" x14ac:dyDescent="0.45">
      <c r="A86" s="106">
        <v>202111181</v>
      </c>
      <c r="B86" s="55" t="s">
        <v>492</v>
      </c>
      <c r="C86" t="str">
        <f>VLOOKUP(B86,summary!$A$5:$B$5006,2,0)</f>
        <v>Water Chestnut 马蹄 - 箱</v>
      </c>
      <c r="D86" s="91">
        <v>1</v>
      </c>
      <c r="E86" s="77"/>
    </row>
    <row r="87" spans="1:5" ht="18.5" x14ac:dyDescent="0.45">
      <c r="A87" s="106">
        <v>202111181</v>
      </c>
      <c r="B87" s="55" t="s">
        <v>495</v>
      </c>
      <c r="C87" t="str">
        <f>VLOOKUP(B87,summary!$A$5:$B$5006,2,0)</f>
        <v>Coconut Milk 椰浆</v>
      </c>
      <c r="D87" s="91">
        <v>3</v>
      </c>
      <c r="E87" s="77"/>
    </row>
    <row r="88" spans="1:5" ht="18.5" x14ac:dyDescent="0.45">
      <c r="A88" s="106">
        <v>202111181</v>
      </c>
      <c r="B88" s="55" t="s">
        <v>530</v>
      </c>
      <c r="C88" t="str">
        <f>VLOOKUP(B88,summary!$A$5:$B$5006,2,0)</f>
        <v>Rock Sugar冰糖</v>
      </c>
      <c r="D88" s="91">
        <v>1</v>
      </c>
      <c r="E88" s="77"/>
    </row>
    <row r="89" spans="1:5" ht="18.5" x14ac:dyDescent="0.45">
      <c r="A89" s="106">
        <v>202111181</v>
      </c>
      <c r="B89" s="55" t="s">
        <v>565</v>
      </c>
      <c r="C89" t="str">
        <f>VLOOKUP(B89,summary!$A$5:$B$5006,2,0)</f>
        <v>Pandan Leaf 班兰叶</v>
      </c>
      <c r="D89" s="91">
        <v>2</v>
      </c>
      <c r="E89" s="77"/>
    </row>
    <row r="90" spans="1:5" ht="18.5" x14ac:dyDescent="0.45">
      <c r="A90" s="106">
        <v>202111181</v>
      </c>
      <c r="B90" s="55" t="s">
        <v>579</v>
      </c>
      <c r="C90" t="str">
        <f>VLOOKUP(B90,summary!$A$5:$B$5006,2,0)</f>
        <v>Food Coloring - Liquid)颜色-水</v>
      </c>
      <c r="D90" s="91">
        <v>1</v>
      </c>
      <c r="E90" s="77"/>
    </row>
    <row r="91" spans="1:5" ht="18.5" x14ac:dyDescent="0.45">
      <c r="A91" s="106">
        <v>202111181</v>
      </c>
      <c r="B91" s="55" t="s">
        <v>583</v>
      </c>
      <c r="C91" t="str">
        <f>VLOOKUP(B91,summary!$A$5:$B$5006,2,0)</f>
        <v>Food Coloring - Liquid)颜色-水</v>
      </c>
      <c r="D91" s="91">
        <v>1</v>
      </c>
      <c r="E91" s="77"/>
    </row>
    <row r="92" spans="1:5" ht="18.5" x14ac:dyDescent="0.45">
      <c r="A92" s="106">
        <v>202111182</v>
      </c>
      <c r="B92" s="55" t="s">
        <v>200</v>
      </c>
      <c r="C92" t="str">
        <f>VLOOKUP(B92,summary!$A$5:$B$5006,2,0)</f>
        <v>Tadpole蝌蚪</v>
      </c>
      <c r="D92" s="91">
        <v>3</v>
      </c>
      <c r="E92" s="77"/>
    </row>
    <row r="93" spans="1:5" ht="18.5" x14ac:dyDescent="0.45">
      <c r="A93" s="106">
        <v>202111182</v>
      </c>
      <c r="B93" s="55" t="s">
        <v>294</v>
      </c>
      <c r="C93" t="str">
        <f>VLOOKUP(B93,summary!$A$5:$B$5006,2,0)</f>
        <v>Chin Chow  仙 草</v>
      </c>
      <c r="D93" s="91">
        <v>6</v>
      </c>
      <c r="E93" s="77"/>
    </row>
    <row r="94" spans="1:5" ht="18.5" x14ac:dyDescent="0.45">
      <c r="A94" s="106">
        <v>202111182</v>
      </c>
      <c r="B94" s="55" t="s">
        <v>347</v>
      </c>
      <c r="C94" t="str">
        <f>VLOOKUP(B94,summary!$A$5:$B$5006,2,0)</f>
        <v>Small Sago 小丸</v>
      </c>
      <c r="D94" s="91">
        <v>3</v>
      </c>
      <c r="E94" s="77"/>
    </row>
    <row r="95" spans="1:5" ht="18.5" x14ac:dyDescent="0.45">
      <c r="A95" s="106">
        <v>202111182</v>
      </c>
      <c r="B95" s="55" t="s">
        <v>351</v>
      </c>
      <c r="C95" t="str">
        <f>VLOOKUP(B95,summary!$A$5:$B$5006,2,0)</f>
        <v>Dried Longan 龙眼干</v>
      </c>
      <c r="D95" s="91">
        <v>2</v>
      </c>
      <c r="E95" s="77"/>
    </row>
    <row r="96" spans="1:5" ht="18.5" customHeight="1" x14ac:dyDescent="0.45">
      <c r="A96" s="106">
        <v>202111182</v>
      </c>
      <c r="B96" s="55" t="s">
        <v>441</v>
      </c>
      <c r="C96" t="str">
        <f>VLOOKUP(B96,summary!$A$5:$B$5006,2,0)</f>
        <v>Longan in Syrup龙眼</v>
      </c>
      <c r="D96" s="91">
        <v>3</v>
      </c>
      <c r="E96" s="77"/>
    </row>
    <row r="97" spans="1:5" ht="18.5" customHeight="1" x14ac:dyDescent="0.45">
      <c r="A97" s="106">
        <v>202111183</v>
      </c>
      <c r="B97" s="55" t="s">
        <v>646</v>
      </c>
      <c r="C97" t="str">
        <f>VLOOKUP(B97,summary!$A$5:$B$5006,2,0)</f>
        <v>Durian Puree 榴莲</v>
      </c>
      <c r="D97" s="91">
        <v>3</v>
      </c>
      <c r="E97" s="77"/>
    </row>
    <row r="98" spans="1:5" ht="18.5" customHeight="1" x14ac:dyDescent="0.45">
      <c r="A98" s="106">
        <v>202111183</v>
      </c>
      <c r="B98" s="55" t="s">
        <v>438</v>
      </c>
      <c r="C98" t="str">
        <f>VLOOKUP(B98,summary!$A$5:$B$5006,2,0)</f>
        <v>Nata De Coco椰果芊 5mm</v>
      </c>
      <c r="D98" s="91">
        <v>6</v>
      </c>
      <c r="E98" s="77"/>
    </row>
    <row r="99" spans="1:5" ht="18.5" customHeight="1" x14ac:dyDescent="0.45">
      <c r="A99" s="106">
        <v>202111183</v>
      </c>
      <c r="B99" s="55" t="s">
        <v>647</v>
      </c>
      <c r="C99" t="str">
        <f>VLOOKUP(B99,summary!$A$5:$B$5006,2,0)</f>
        <v>Mango Puree芒果</v>
      </c>
      <c r="D99" s="91">
        <v>2</v>
      </c>
      <c r="E99" s="77"/>
    </row>
    <row r="100" spans="1:5" ht="18.5" customHeight="1" x14ac:dyDescent="0.45">
      <c r="A100" s="106">
        <v>202111184</v>
      </c>
      <c r="B100" s="55" t="s">
        <v>660</v>
      </c>
      <c r="C100" t="str">
        <f>VLOOKUP(B100,summary!$A$5:$B$5006,2,0)</f>
        <v>Chendol浆咯</v>
      </c>
      <c r="D100" s="91">
        <v>2</v>
      </c>
      <c r="E100" s="77"/>
    </row>
    <row r="101" spans="1:5" ht="18.5" customHeight="1" x14ac:dyDescent="0.45">
      <c r="A101" s="106">
        <v>202111184</v>
      </c>
      <c r="B101" s="55" t="s">
        <v>200</v>
      </c>
      <c r="C101" t="str">
        <f>VLOOKUP(B101,summary!$A$5:$B$5006,2,0)</f>
        <v>Tadpole蝌蚪</v>
      </c>
      <c r="D101" s="91">
        <v>1</v>
      </c>
      <c r="E101" s="77"/>
    </row>
    <row r="102" spans="1:5" ht="18.5" customHeight="1" x14ac:dyDescent="0.45">
      <c r="A102" s="106">
        <v>202111184</v>
      </c>
      <c r="B102" s="55" t="s">
        <v>294</v>
      </c>
      <c r="C102" t="str">
        <f>VLOOKUP(B102,summary!$A$5:$B$5006,2,0)</f>
        <v>Chin Chow  仙 草</v>
      </c>
      <c r="D102" s="91">
        <v>4</v>
      </c>
      <c r="E102" s="77"/>
    </row>
    <row r="103" spans="1:5" ht="18.5" customHeight="1" x14ac:dyDescent="0.45">
      <c r="A103" s="106">
        <v>202111184</v>
      </c>
      <c r="B103" s="55" t="s">
        <v>433</v>
      </c>
      <c r="C103" t="str">
        <f>VLOOKUP(B103,summary!$A$5:$B$5006,2,0)</f>
        <v>Sea Coconut海底椰</v>
      </c>
      <c r="D103" s="91">
        <v>2</v>
      </c>
      <c r="E103" s="77"/>
    </row>
    <row r="104" spans="1:5" ht="18.5" customHeight="1" x14ac:dyDescent="0.45">
      <c r="A104" s="106">
        <v>202111184</v>
      </c>
      <c r="B104" s="55" t="s">
        <v>441</v>
      </c>
      <c r="C104" t="str">
        <f>VLOOKUP(B104,summary!$A$5:$B$5006,2,0)</f>
        <v>Longan in Syrup龙眼</v>
      </c>
      <c r="D104" s="91">
        <v>1</v>
      </c>
      <c r="E104" s="77"/>
    </row>
    <row r="105" spans="1:5" ht="18.5" customHeight="1" x14ac:dyDescent="0.45">
      <c r="A105" s="106">
        <v>202111185</v>
      </c>
      <c r="B105" s="55" t="s">
        <v>648</v>
      </c>
      <c r="C105" t="str">
        <f>VLOOKUP(B105,summary!$A$5:$B$5006,2,0)</f>
        <v>Strawberry Puree草莓</v>
      </c>
      <c r="D105" s="78">
        <v>1</v>
      </c>
      <c r="E105" s="77"/>
    </row>
    <row r="106" spans="1:5" ht="18.5" customHeight="1" x14ac:dyDescent="0.45">
      <c r="A106" s="106">
        <v>202111185</v>
      </c>
      <c r="B106" s="55" t="s">
        <v>652</v>
      </c>
      <c r="C106" t="str">
        <f>VLOOKUP(B106,summary!$A$5:$B$5006,2,0)</f>
        <v>Blueberry 蓝莓酱</v>
      </c>
      <c r="D106" s="78">
        <v>1</v>
      </c>
      <c r="E106" s="77"/>
    </row>
    <row r="107" spans="1:5" ht="18.5" customHeight="1" x14ac:dyDescent="0.45">
      <c r="A107" s="106">
        <v>202111185</v>
      </c>
      <c r="B107" s="55" t="s">
        <v>646</v>
      </c>
      <c r="C107" t="str">
        <f>VLOOKUP(B107,summary!$A$5:$B$5006,2,0)</f>
        <v>Durian Puree 榴莲</v>
      </c>
      <c r="D107" s="78">
        <v>1</v>
      </c>
      <c r="E107" s="77"/>
    </row>
    <row r="108" spans="1:5" ht="18.5" customHeight="1" x14ac:dyDescent="0.45">
      <c r="A108" s="106">
        <v>202111185</v>
      </c>
      <c r="B108" s="55" t="s">
        <v>200</v>
      </c>
      <c r="C108" t="str">
        <f>VLOOKUP(B108,summary!$A$5:$B$5006,2,0)</f>
        <v>Tadpole蝌蚪</v>
      </c>
      <c r="D108" s="78">
        <v>3</v>
      </c>
      <c r="E108" s="77"/>
    </row>
    <row r="109" spans="1:5" ht="18.5" customHeight="1" x14ac:dyDescent="0.45">
      <c r="A109" s="106">
        <v>202111185</v>
      </c>
      <c r="B109" s="55" t="s">
        <v>454</v>
      </c>
      <c r="C109" t="str">
        <f>VLOOKUP(B109,summary!$A$5:$B$5006,2,0)</f>
        <v>Fruit Cocktail杂果</v>
      </c>
      <c r="D109" s="78">
        <v>1</v>
      </c>
      <c r="E109" s="77"/>
    </row>
    <row r="110" spans="1:5" ht="18.5" customHeight="1" x14ac:dyDescent="0.45">
      <c r="A110" s="106">
        <v>202111185</v>
      </c>
      <c r="B110" s="55" t="s">
        <v>537</v>
      </c>
      <c r="C110" t="str">
        <f>VLOOKUP(B110,summary!$A$5:$B$5006,2,0)</f>
        <v>Fine Sugar 白糖</v>
      </c>
      <c r="D110" s="78">
        <v>3</v>
      </c>
      <c r="E110" s="77"/>
    </row>
    <row r="111" spans="1:5" ht="18.5" customHeight="1" x14ac:dyDescent="0.45">
      <c r="A111" s="106">
        <v>202111185</v>
      </c>
      <c r="B111" s="55" t="s">
        <v>559</v>
      </c>
      <c r="C111" t="str">
        <f>VLOOKUP(B111,summary!$A$5:$B$5006,2,0)</f>
        <v>Sweet Potato 番薯</v>
      </c>
      <c r="D111" s="78">
        <v>20</v>
      </c>
      <c r="E111" s="77"/>
    </row>
    <row r="112" spans="1:5" ht="18.5" customHeight="1" x14ac:dyDescent="0.45">
      <c r="A112" s="106">
        <v>202111185</v>
      </c>
      <c r="B112" s="55" t="s">
        <v>562</v>
      </c>
      <c r="C112" t="str">
        <f>VLOOKUP(B112,summary!$A$5:$B$5006,2,0)</f>
        <v>Yam 芋头</v>
      </c>
      <c r="D112" s="78">
        <v>5</v>
      </c>
      <c r="E112" s="77"/>
    </row>
    <row r="113" spans="1:5" ht="18.5" customHeight="1" x14ac:dyDescent="0.45">
      <c r="A113" s="106">
        <v>202111185</v>
      </c>
      <c r="B113" s="55" t="s">
        <v>565</v>
      </c>
      <c r="C113" t="str">
        <f>VLOOKUP(B113,summary!$A$5:$B$5006,2,0)</f>
        <v>Pandan Leaf 班兰叶</v>
      </c>
      <c r="D113" s="78">
        <v>5</v>
      </c>
      <c r="E113" s="77"/>
    </row>
    <row r="114" spans="1:5" ht="18.5" customHeight="1" x14ac:dyDescent="0.45">
      <c r="A114" s="106">
        <v>202111185</v>
      </c>
      <c r="B114" s="55" t="s">
        <v>565</v>
      </c>
      <c r="C114" t="str">
        <f>VLOOKUP(B114,summary!$A$5:$B$5006,2,0)</f>
        <v>Pandan Leaf 班兰叶</v>
      </c>
      <c r="D114" s="78">
        <v>5</v>
      </c>
      <c r="E114" s="77"/>
    </row>
    <row r="115" spans="1:5" ht="18.5" customHeight="1" x14ac:dyDescent="0.45">
      <c r="A115" s="106">
        <v>202111186</v>
      </c>
      <c r="B115" s="55" t="s">
        <v>559</v>
      </c>
      <c r="C115" t="str">
        <f>VLOOKUP(B115,summary!$A$5:$B$5006,2,0)</f>
        <v>Sweet Potato 番薯</v>
      </c>
      <c r="D115" s="78">
        <v>20</v>
      </c>
      <c r="E115" s="77"/>
    </row>
    <row r="116" spans="1:5" ht="18.5" customHeight="1" x14ac:dyDescent="0.45">
      <c r="A116" s="106">
        <v>202111187</v>
      </c>
      <c r="B116" s="55" t="s">
        <v>647</v>
      </c>
      <c r="C116" t="str">
        <f>VLOOKUP(B116,summary!$A$5:$B$5006,2,0)</f>
        <v>Mango Puree芒果</v>
      </c>
      <c r="D116" s="78">
        <v>1</v>
      </c>
      <c r="E116" s="77"/>
    </row>
    <row r="117" spans="1:5" ht="18.5" customHeight="1" x14ac:dyDescent="0.45">
      <c r="A117" s="106">
        <v>202111187</v>
      </c>
      <c r="B117" s="55" t="s">
        <v>667</v>
      </c>
      <c r="C117" t="str">
        <f>VLOOKUP(B117,summary!$A$5:$B$5006,2,0)</f>
        <v>Pong Thai Hai (Wet) 碰大海</v>
      </c>
      <c r="D117" s="78">
        <v>1</v>
      </c>
      <c r="E117" s="77"/>
    </row>
    <row r="118" spans="1:5" ht="18.5" customHeight="1" x14ac:dyDescent="0.45">
      <c r="A118" s="106">
        <v>202111187</v>
      </c>
      <c r="B118" s="55" t="s">
        <v>305</v>
      </c>
      <c r="C118" t="str">
        <f>VLOOKUP(B118,summary!$A$5:$B$5006,2,0)</f>
        <v>Small Red Bean小红豆</v>
      </c>
      <c r="D118" s="78">
        <v>4</v>
      </c>
      <c r="E118" s="77"/>
    </row>
    <row r="119" spans="1:5" ht="18.5" customHeight="1" x14ac:dyDescent="0.45">
      <c r="A119" s="106">
        <v>202111187</v>
      </c>
      <c r="B119" s="55" t="s">
        <v>314</v>
      </c>
      <c r="C119" t="str">
        <f>VLOOKUP(B119,summary!$A$5:$B$5006,2,0)</f>
        <v>Green Bean 绿豆</v>
      </c>
      <c r="D119" s="78">
        <v>2</v>
      </c>
      <c r="E119" s="77"/>
    </row>
    <row r="120" spans="1:5" ht="18.5" customHeight="1" x14ac:dyDescent="0.45">
      <c r="A120" s="106">
        <v>202111187</v>
      </c>
      <c r="B120" s="55" t="s">
        <v>331</v>
      </c>
      <c r="C120" t="str">
        <f>VLOOKUP(B120,summary!$A$5:$B$5006,2,0)</f>
        <v>Black Glutinous Rice 黑糯米</v>
      </c>
      <c r="D120" s="78">
        <v>1</v>
      </c>
      <c r="E120" s="77"/>
    </row>
    <row r="121" spans="1:5" ht="18.5" customHeight="1" x14ac:dyDescent="0.45">
      <c r="A121" s="106">
        <v>202111187</v>
      </c>
      <c r="B121" s="55" t="s">
        <v>252</v>
      </c>
      <c r="C121" t="str">
        <f>VLOOKUP(B121,summary!$A$5:$B$5006,2,0)</f>
        <v>Sweet Potato Powder番薯粉</v>
      </c>
      <c r="D121" s="78">
        <v>1</v>
      </c>
      <c r="E121" s="77"/>
    </row>
    <row r="122" spans="1:5" ht="18.5" customHeight="1" x14ac:dyDescent="0.45">
      <c r="A122" s="106">
        <v>202111187</v>
      </c>
      <c r="B122" s="55" t="s">
        <v>359</v>
      </c>
      <c r="C122" t="str">
        <f>VLOOKUP(B122,summary!$A$5:$B$5006,2,0)</f>
        <v>Fungus黄 木耳朵</v>
      </c>
      <c r="D122" s="78">
        <v>1</v>
      </c>
      <c r="E122" s="77"/>
    </row>
    <row r="123" spans="1:5" ht="18.5" customHeight="1" x14ac:dyDescent="0.45">
      <c r="A123" s="106">
        <v>202111187</v>
      </c>
      <c r="B123" s="55" t="s">
        <v>374</v>
      </c>
      <c r="C123" t="str">
        <f>VLOOKUP(B123,summary!$A$5:$B$5006,2,0)</f>
        <v>Bean Curd Sheet 腐竹</v>
      </c>
      <c r="D123" s="78">
        <v>5</v>
      </c>
      <c r="E123" s="77"/>
    </row>
    <row r="124" spans="1:5" ht="18.5" customHeight="1" x14ac:dyDescent="0.45">
      <c r="A124" s="106">
        <v>202111187</v>
      </c>
      <c r="B124" s="55" t="s">
        <v>484</v>
      </c>
      <c r="C124" t="str">
        <f>VLOOKUP(B124,summary!$A$5:$B$5006,2,0)</f>
        <v>GingKo Nut白果罐</v>
      </c>
      <c r="D124" s="78">
        <v>1</v>
      </c>
      <c r="E124" s="77"/>
    </row>
    <row r="125" spans="1:5" ht="18.5" customHeight="1" x14ac:dyDescent="0.45">
      <c r="A125" s="106">
        <v>202111187</v>
      </c>
      <c r="B125" s="55" t="s">
        <v>495</v>
      </c>
      <c r="C125" t="str">
        <f>VLOOKUP(B125,summary!$A$5:$B$5006,2,0)</f>
        <v>Coconut Milk 椰浆</v>
      </c>
      <c r="D125" s="78">
        <v>1</v>
      </c>
      <c r="E125" s="77"/>
    </row>
    <row r="126" spans="1:5" ht="18.5" customHeight="1" x14ac:dyDescent="0.45">
      <c r="A126" s="106">
        <v>202111187</v>
      </c>
      <c r="B126" s="55" t="s">
        <v>200</v>
      </c>
      <c r="C126" t="str">
        <f>VLOOKUP(B126,summary!$A$5:$B$5006,2,0)</f>
        <v>Tadpole蝌蚪</v>
      </c>
      <c r="D126" s="78">
        <v>1</v>
      </c>
      <c r="E126" s="77"/>
    </row>
    <row r="127" spans="1:5" ht="18.5" customHeight="1" x14ac:dyDescent="0.45">
      <c r="A127" s="106">
        <v>202111187</v>
      </c>
      <c r="B127" s="55" t="s">
        <v>558</v>
      </c>
      <c r="C127" t="str">
        <f>VLOOKUP(B127,summary!$A$5:$B$5006,2,0)</f>
        <v>Tapioca木薯</v>
      </c>
      <c r="D127" s="78">
        <v>20</v>
      </c>
      <c r="E127" s="77"/>
    </row>
    <row r="128" spans="1:5" ht="18.5" customHeight="1" x14ac:dyDescent="0.45">
      <c r="A128" s="106">
        <v>202111187</v>
      </c>
      <c r="B128" s="55" t="s">
        <v>565</v>
      </c>
      <c r="C128" t="str">
        <f>VLOOKUP(B128,summary!$A$5:$B$5006,2,0)</f>
        <v>Pandan Leaf 班兰叶</v>
      </c>
      <c r="D128" s="78">
        <v>5</v>
      </c>
      <c r="E128" s="77"/>
    </row>
    <row r="129" spans="1:5" ht="18.5" customHeight="1" x14ac:dyDescent="0.45">
      <c r="A129" s="106">
        <v>202111188</v>
      </c>
      <c r="B129" s="55" t="s">
        <v>200</v>
      </c>
      <c r="C129" t="str">
        <f>VLOOKUP(B129,summary!$A$5:$B$5006,2,0)</f>
        <v>Tadpole蝌蚪</v>
      </c>
      <c r="D129" s="78">
        <v>1</v>
      </c>
      <c r="E129" s="77"/>
    </row>
    <row r="130" spans="1:5" ht="18.5" customHeight="1" x14ac:dyDescent="0.45">
      <c r="A130" s="106">
        <v>202111188</v>
      </c>
      <c r="B130" s="55" t="s">
        <v>202</v>
      </c>
      <c r="C130" t="str">
        <f>VLOOKUP(B130,summary!$A$5:$B$5006,2,0)</f>
        <v>Q Ball Q圆</v>
      </c>
      <c r="D130" s="78">
        <v>1</v>
      </c>
      <c r="E130" s="77"/>
    </row>
    <row r="131" spans="1:5" ht="18.5" customHeight="1" x14ac:dyDescent="0.45">
      <c r="A131" s="106">
        <v>202111188</v>
      </c>
      <c r="B131" s="55" t="s">
        <v>299</v>
      </c>
      <c r="C131" t="str">
        <f>VLOOKUP(B131,summary!$A$5:$B$5006,2,0)</f>
        <v>Red Bean红豆</v>
      </c>
      <c r="D131" s="78">
        <v>1</v>
      </c>
      <c r="E131" s="77"/>
    </row>
    <row r="132" spans="1:5" ht="18.5" customHeight="1" x14ac:dyDescent="0.45">
      <c r="A132" s="106">
        <v>202111188</v>
      </c>
      <c r="B132" s="55" t="s">
        <v>314</v>
      </c>
      <c r="C132" t="str">
        <f>VLOOKUP(B132,summary!$A$5:$B$5006,2,0)</f>
        <v>Green Bean 绿豆</v>
      </c>
      <c r="D132" s="78">
        <v>1</v>
      </c>
      <c r="E132" s="77"/>
    </row>
    <row r="133" spans="1:5" ht="18.5" customHeight="1" x14ac:dyDescent="0.45">
      <c r="A133" s="106">
        <v>202111188</v>
      </c>
      <c r="B133" s="55" t="s">
        <v>322</v>
      </c>
      <c r="C133" t="str">
        <f>VLOOKUP(B133,summary!$A$5:$B$5006,2,0)</f>
        <v>Split Green Mung Bean豆畔</v>
      </c>
      <c r="D133" s="78">
        <v>2</v>
      </c>
      <c r="E133" s="77"/>
    </row>
    <row r="134" spans="1:5" ht="18.5" customHeight="1" x14ac:dyDescent="0.45">
      <c r="A134" s="106">
        <v>202111188</v>
      </c>
      <c r="B134" s="55" t="s">
        <v>331</v>
      </c>
      <c r="C134" t="str">
        <f>VLOOKUP(B134,summary!$A$5:$B$5006,2,0)</f>
        <v>Black Glutinous Rice 黑糯米</v>
      </c>
      <c r="D134" s="78">
        <v>1</v>
      </c>
      <c r="E134" s="77"/>
    </row>
    <row r="135" spans="1:5" ht="18.5" customHeight="1" x14ac:dyDescent="0.45">
      <c r="A135" s="106">
        <v>202111188</v>
      </c>
      <c r="B135" s="55" t="s">
        <v>254</v>
      </c>
      <c r="C135" t="str">
        <f>VLOOKUP(B135,summary!$A$5:$B$5006,2,0)</f>
        <v>Sweet Potato Powder番薯粉</v>
      </c>
      <c r="D135" s="78">
        <v>1</v>
      </c>
      <c r="E135" s="77"/>
    </row>
    <row r="136" spans="1:5" ht="18.5" customHeight="1" x14ac:dyDescent="0.45">
      <c r="A136" s="106">
        <v>202111188</v>
      </c>
      <c r="B136" s="55" t="s">
        <v>340</v>
      </c>
      <c r="C136" t="str">
        <f>VLOOKUP(B136,summary!$A$5:$B$5006,2,0)</f>
        <v>Pearl Barley 薏米</v>
      </c>
      <c r="D136" s="78">
        <v>1</v>
      </c>
      <c r="E136" s="77"/>
    </row>
    <row r="137" spans="1:5" ht="18.5" customHeight="1" x14ac:dyDescent="0.45">
      <c r="A137" s="106">
        <v>202111188</v>
      </c>
      <c r="B137" s="55" t="s">
        <v>264</v>
      </c>
      <c r="C137" t="str">
        <f>VLOOKUP(B137,summary!$A$5:$B$5006,2,0)</f>
        <v>Tapioca Flour 茨粉</v>
      </c>
      <c r="D137" s="78">
        <v>10</v>
      </c>
      <c r="E137" s="77"/>
    </row>
    <row r="138" spans="1:5" ht="18.5" customHeight="1" x14ac:dyDescent="0.45">
      <c r="A138" s="106">
        <v>202111188</v>
      </c>
      <c r="B138" s="55" t="s">
        <v>275</v>
      </c>
      <c r="C138" t="str">
        <f>VLOOKUP(B138,summary!$A$5:$B$5006,2,0)</f>
        <v>RICE FLOUR 粘米粉</v>
      </c>
      <c r="D138" s="78">
        <v>1</v>
      </c>
      <c r="E138" s="77"/>
    </row>
    <row r="139" spans="1:5" ht="18.5" customHeight="1" x14ac:dyDescent="0.45">
      <c r="A139" s="106">
        <v>202111188</v>
      </c>
      <c r="B139" s="55" t="s">
        <v>347</v>
      </c>
      <c r="C139" t="str">
        <f>VLOOKUP(B139,summary!$A$5:$B$5006,2,0)</f>
        <v>Small Sago 小丸</v>
      </c>
      <c r="D139" s="78">
        <v>1</v>
      </c>
      <c r="E139" s="77"/>
    </row>
    <row r="140" spans="1:5" ht="18.5" customHeight="1" x14ac:dyDescent="0.45">
      <c r="A140" s="106">
        <v>202111188</v>
      </c>
      <c r="B140" s="55" t="s">
        <v>377</v>
      </c>
      <c r="C140" t="str">
        <f>VLOOKUP(B140,summary!$A$5:$B$5006,2,0)</f>
        <v>Bean Curd Sheet 腐竹</v>
      </c>
      <c r="D140" s="78">
        <v>10</v>
      </c>
      <c r="E140" s="77"/>
    </row>
    <row r="141" spans="1:5" ht="18.5" customHeight="1" x14ac:dyDescent="0.45">
      <c r="A141" s="106">
        <v>202111188</v>
      </c>
      <c r="B141" s="55" t="s">
        <v>433</v>
      </c>
      <c r="C141" t="str">
        <f>VLOOKUP(B141,summary!$A$5:$B$5006,2,0)</f>
        <v>Sea Coconut海底椰</v>
      </c>
      <c r="D141" s="78">
        <v>2</v>
      </c>
      <c r="E141" s="77"/>
    </row>
    <row r="142" spans="1:5" ht="18.5" customHeight="1" x14ac:dyDescent="0.45">
      <c r="A142" s="106">
        <v>202111188</v>
      </c>
      <c r="B142" s="55" t="s">
        <v>443</v>
      </c>
      <c r="C142" t="str">
        <f>VLOOKUP(B142,summary!$A$5:$B$5006,2,0)</f>
        <v>Lychee in Syrup荔枝</v>
      </c>
      <c r="D142" s="78">
        <v>1</v>
      </c>
      <c r="E142" s="77"/>
    </row>
    <row r="143" spans="1:5" ht="18.5" customHeight="1" x14ac:dyDescent="0.45">
      <c r="A143" s="106">
        <v>202111188</v>
      </c>
      <c r="B143" s="55" t="s">
        <v>470</v>
      </c>
      <c r="C143" t="str">
        <f>VLOOKUP(B143,summary!$A$5:$B$5006,2,0)</f>
        <v>Carnation Milk三花淡奶水</v>
      </c>
      <c r="D143" s="78">
        <v>1</v>
      </c>
      <c r="E143" s="77"/>
    </row>
    <row r="144" spans="1:5" ht="18.5" customHeight="1" x14ac:dyDescent="0.45">
      <c r="A144" s="106">
        <v>202111188</v>
      </c>
      <c r="B144" s="55" t="s">
        <v>533</v>
      </c>
      <c r="C144" t="str">
        <f>VLOOKUP(B144,summary!$A$5:$B$5006,2,0)</f>
        <v>Brown Sugar 黑糖</v>
      </c>
      <c r="D144" s="78">
        <v>1</v>
      </c>
      <c r="E144" s="77"/>
    </row>
    <row r="145" spans="1:5" ht="18.5" customHeight="1" x14ac:dyDescent="0.45">
      <c r="A145" s="106">
        <v>202111188</v>
      </c>
      <c r="B145" s="55" t="s">
        <v>547</v>
      </c>
      <c r="C145" t="str">
        <f>VLOOKUP(B145,summary!$A$5:$B$5006,2,0)</f>
        <v>Coconut Sugar椰糖</v>
      </c>
      <c r="D145" s="78">
        <v>1</v>
      </c>
      <c r="E145" s="77"/>
    </row>
    <row r="146" spans="1:5" ht="18.5" customHeight="1" x14ac:dyDescent="0.45">
      <c r="A146" s="106">
        <v>202111188</v>
      </c>
      <c r="B146" s="55" t="s">
        <v>441</v>
      </c>
      <c r="C146" t="str">
        <f>VLOOKUP(B146,summary!$A$5:$B$5006,2,0)</f>
        <v>Longan in Syrup龙眼</v>
      </c>
      <c r="D146" s="78">
        <v>1</v>
      </c>
      <c r="E146" s="77"/>
    </row>
    <row r="147" spans="1:5" ht="18.5" customHeight="1" x14ac:dyDescent="0.45">
      <c r="A147" s="106">
        <v>202111188</v>
      </c>
      <c r="B147" s="55" t="s">
        <v>484</v>
      </c>
      <c r="C147" t="str">
        <f>VLOOKUP(B147,summary!$A$5:$B$5006,2,0)</f>
        <v>GingKo Nut白果罐</v>
      </c>
      <c r="D147" s="78">
        <v>1</v>
      </c>
      <c r="E147" s="77"/>
    </row>
    <row r="148" spans="1:5" ht="18.5" customHeight="1" x14ac:dyDescent="0.45">
      <c r="A148" s="106">
        <v>202111188</v>
      </c>
      <c r="B148" s="55" t="s">
        <v>537</v>
      </c>
      <c r="C148" t="str">
        <f>VLOOKUP(B148,summary!$A$5:$B$5006,2,0)</f>
        <v>Fine Sugar 白糖</v>
      </c>
      <c r="D148" s="78">
        <v>2</v>
      </c>
      <c r="E148" s="77"/>
    </row>
    <row r="149" spans="1:5" ht="18.5" customHeight="1" x14ac:dyDescent="0.45">
      <c r="A149" s="106">
        <v>202111189</v>
      </c>
      <c r="B149" s="55" t="s">
        <v>300</v>
      </c>
      <c r="C149" t="str">
        <f>VLOOKUP(B149,summary!$A$5:$B$5006,2,0)</f>
        <v>Red Bean红豆</v>
      </c>
      <c r="D149" s="78">
        <v>1</v>
      </c>
      <c r="E149" s="77"/>
    </row>
    <row r="150" spans="1:5" ht="18.5" customHeight="1" x14ac:dyDescent="0.45">
      <c r="A150" s="106">
        <v>202111189</v>
      </c>
      <c r="B150" s="55" t="s">
        <v>315</v>
      </c>
      <c r="C150" t="str">
        <f>VLOOKUP(B150,summary!$A$5:$B$5006,2,0)</f>
        <v>Green Bean 绿豆</v>
      </c>
      <c r="D150" s="78">
        <v>1</v>
      </c>
      <c r="E150" s="77"/>
    </row>
    <row r="151" spans="1:5" ht="18.5" customHeight="1" x14ac:dyDescent="0.45">
      <c r="A151" s="106">
        <v>202111189</v>
      </c>
      <c r="B151" s="55" t="s">
        <v>324</v>
      </c>
      <c r="C151" t="str">
        <f>VLOOKUP(B151,summary!$A$5:$B$5006,2,0)</f>
        <v>Split Green Mung Bean豆畔</v>
      </c>
      <c r="D151" s="78">
        <v>1</v>
      </c>
      <c r="E151" s="77"/>
    </row>
    <row r="152" spans="1:5" ht="18.5" customHeight="1" x14ac:dyDescent="0.45">
      <c r="A152" s="106">
        <v>202111189</v>
      </c>
      <c r="B152" s="55" t="s">
        <v>332</v>
      </c>
      <c r="C152" t="str">
        <f>VLOOKUP(B152,summary!$A$5:$B$5006,2,0)</f>
        <v>Black Glutinous Rice 黑糯米</v>
      </c>
      <c r="D152" s="78">
        <v>1</v>
      </c>
      <c r="E152" s="77"/>
    </row>
    <row r="153" spans="1:5" ht="18.5" customHeight="1" x14ac:dyDescent="0.45">
      <c r="A153" s="106">
        <v>202111189</v>
      </c>
      <c r="B153" s="55" t="s">
        <v>361</v>
      </c>
      <c r="C153" t="str">
        <f>VLOOKUP(B153,summary!$A$5:$B$5006,2,0)</f>
        <v>Lotus Seed 莲子(无）</v>
      </c>
      <c r="D153" s="78">
        <v>2</v>
      </c>
      <c r="E153" s="77"/>
    </row>
    <row r="154" spans="1:5" ht="18.5" customHeight="1" x14ac:dyDescent="0.45">
      <c r="A154" s="106">
        <v>202111189</v>
      </c>
      <c r="B154" s="55" t="s">
        <v>369</v>
      </c>
      <c r="C154" t="str">
        <f>VLOOKUP(B154,summary!$A$5:$B$5006,2,0)</f>
        <v>GingKo Nut白果粒</v>
      </c>
      <c r="D154" s="78">
        <v>1</v>
      </c>
      <c r="E154" s="77"/>
    </row>
    <row r="155" spans="1:5" ht="18.5" customHeight="1" x14ac:dyDescent="0.45">
      <c r="A155" s="106">
        <v>202111189</v>
      </c>
      <c r="B155" s="55" t="s">
        <v>559</v>
      </c>
      <c r="C155" t="str">
        <f>VLOOKUP(B155,summary!$A$5:$B$5006,2,0)</f>
        <v>Sweet Potato 番薯</v>
      </c>
      <c r="D155" s="78">
        <v>5</v>
      </c>
      <c r="E155" s="77"/>
    </row>
    <row r="156" spans="1:5" ht="18.5" customHeight="1" x14ac:dyDescent="0.45">
      <c r="A156" s="106">
        <v>202111189</v>
      </c>
      <c r="B156" s="55" t="s">
        <v>562</v>
      </c>
      <c r="C156" t="str">
        <f>VLOOKUP(B156,summary!$A$5:$B$5006,2,0)</f>
        <v>Yam 芋头</v>
      </c>
      <c r="D156" s="78">
        <v>1</v>
      </c>
      <c r="E156" s="77"/>
    </row>
    <row r="157" spans="1:5" ht="18.5" customHeight="1" x14ac:dyDescent="0.45">
      <c r="A157" s="106">
        <v>202111189</v>
      </c>
      <c r="B157" s="55" t="s">
        <v>565</v>
      </c>
      <c r="C157" t="str">
        <f>VLOOKUP(B157,summary!$A$5:$B$5006,2,0)</f>
        <v>Pandan Leaf 班兰叶</v>
      </c>
      <c r="D157" s="78">
        <v>4</v>
      </c>
      <c r="E157" s="77"/>
    </row>
    <row r="158" spans="1:5" ht="18.5" customHeight="1" x14ac:dyDescent="0.45">
      <c r="A158" s="106">
        <v>202111189</v>
      </c>
      <c r="B158" s="55" t="s">
        <v>558</v>
      </c>
      <c r="C158" t="str">
        <f>VLOOKUP(B158,summary!$A$5:$B$5006,2,0)</f>
        <v>Tapioca木薯</v>
      </c>
      <c r="D158" s="78">
        <v>1</v>
      </c>
      <c r="E158" s="77"/>
    </row>
    <row r="159" spans="1:5" ht="18.5" customHeight="1" x14ac:dyDescent="0.45">
      <c r="A159" s="106">
        <v>202111189</v>
      </c>
      <c r="B159" s="55" t="s">
        <v>646</v>
      </c>
      <c r="C159" t="str">
        <f>VLOOKUP(B159,summary!$A$5:$B$5006,2,0)</f>
        <v>Durian Puree 榴莲</v>
      </c>
      <c r="D159" s="78">
        <v>1</v>
      </c>
      <c r="E159" s="77"/>
    </row>
    <row r="160" spans="1:5" ht="18.5" customHeight="1" x14ac:dyDescent="0.45">
      <c r="A160" s="106">
        <v>202111189</v>
      </c>
      <c r="B160" s="55" t="s">
        <v>647</v>
      </c>
      <c r="C160" t="str">
        <f>VLOOKUP(B160,summary!$A$5:$B$5006,2,0)</f>
        <v>Mango Puree芒果</v>
      </c>
      <c r="D160" s="78">
        <v>1</v>
      </c>
      <c r="E160" s="77"/>
    </row>
    <row r="161" spans="1:5" ht="18.5" customHeight="1" x14ac:dyDescent="0.45">
      <c r="A161" s="106">
        <v>202111189</v>
      </c>
      <c r="B161" s="55" t="s">
        <v>660</v>
      </c>
      <c r="C161" t="str">
        <f>VLOOKUP(B161,summary!$A$5:$B$5006,2,0)</f>
        <v>Chendol浆咯</v>
      </c>
      <c r="D161" s="78">
        <v>1</v>
      </c>
      <c r="E161" s="77"/>
    </row>
    <row r="162" spans="1:5" ht="18.5" customHeight="1" x14ac:dyDescent="0.45">
      <c r="A162" s="106">
        <v>202111189</v>
      </c>
      <c r="B162" s="55" t="s">
        <v>662</v>
      </c>
      <c r="C162" t="str">
        <f>VLOOKUP(B162,summary!$A$5:$B$5006,2,0)</f>
        <v>Coconut Sugar Syrup 椰糖汁</v>
      </c>
      <c r="D162" s="78">
        <v>1</v>
      </c>
      <c r="E162" s="77"/>
    </row>
    <row r="163" spans="1:5" ht="18.5" customHeight="1" x14ac:dyDescent="0.45">
      <c r="A163" s="106">
        <v>202111189</v>
      </c>
      <c r="B163" s="55" t="s">
        <v>351</v>
      </c>
      <c r="C163" t="str">
        <f>VLOOKUP(B163,summary!$A$5:$B$5006,2,0)</f>
        <v>Dried Longan 龙眼干</v>
      </c>
      <c r="D163" s="78">
        <v>2</v>
      </c>
      <c r="E163" s="77"/>
    </row>
    <row r="164" spans="1:5" ht="18.5" customHeight="1" x14ac:dyDescent="0.45">
      <c r="A164" s="106">
        <v>202111189</v>
      </c>
      <c r="B164" s="55" t="s">
        <v>361</v>
      </c>
      <c r="C164" t="str">
        <f>VLOOKUP(B164,summary!$A$5:$B$5006,2,0)</f>
        <v>Lotus Seed 莲子(无）</v>
      </c>
      <c r="D164" s="78">
        <v>1</v>
      </c>
      <c r="E164" s="77"/>
    </row>
    <row r="165" spans="1:5" ht="18.5" customHeight="1" x14ac:dyDescent="0.45">
      <c r="A165" s="106">
        <v>202111189</v>
      </c>
      <c r="B165" s="55" t="s">
        <v>541</v>
      </c>
      <c r="C165" t="str">
        <f>VLOOKUP(B165,summary!$A$5:$B$5006,2,0)</f>
        <v>Fine Sugar 白糖</v>
      </c>
      <c r="D165" s="78">
        <v>10</v>
      </c>
      <c r="E165" s="77"/>
    </row>
    <row r="166" spans="1:5" ht="18.5" customHeight="1" x14ac:dyDescent="0.45">
      <c r="A166" s="106">
        <v>202111189</v>
      </c>
      <c r="B166" s="55" t="s">
        <v>566</v>
      </c>
      <c r="C166" t="str">
        <f>VLOOKUP(B166,summary!$A$5:$B$5006,2,0)</f>
        <v>Lime 酸甘</v>
      </c>
      <c r="D166" s="78">
        <v>1</v>
      </c>
      <c r="E166" s="77"/>
    </row>
    <row r="167" spans="1:5" ht="18.5" customHeight="1" x14ac:dyDescent="0.45">
      <c r="A167" s="106">
        <v>202111190</v>
      </c>
      <c r="B167" s="55" t="s">
        <v>637</v>
      </c>
      <c r="C167" t="str">
        <f>VLOOKUP(B167,summary!$A$5:$B$5006,2,0)</f>
        <v xml:space="preserve">Fresh Soursop 红毛榴莲 </v>
      </c>
      <c r="D167" s="78">
        <v>2</v>
      </c>
      <c r="E167" s="77"/>
    </row>
    <row r="168" spans="1:5" ht="18.5" customHeight="1" x14ac:dyDescent="0.45">
      <c r="A168" s="106">
        <v>202111190</v>
      </c>
      <c r="B168" s="55" t="s">
        <v>658</v>
      </c>
      <c r="C168" t="str">
        <f>VLOOKUP(B168,summary!$A$5:$B$5006,2,0)</f>
        <v>Bobo Cha Cubes.摩摩喳喳</v>
      </c>
      <c r="D168" s="78">
        <v>3</v>
      </c>
      <c r="E168" s="77"/>
    </row>
    <row r="169" spans="1:5" ht="18.5" customHeight="1" x14ac:dyDescent="0.45">
      <c r="A169" s="106">
        <v>202111190</v>
      </c>
      <c r="B169" s="55" t="s">
        <v>229</v>
      </c>
      <c r="C169" t="str">
        <f>VLOOKUP(B169,summary!$A$5:$B$5006,2,0)</f>
        <v>Agar Strip 菜燕条</v>
      </c>
      <c r="D169" s="78">
        <v>1</v>
      </c>
      <c r="E169" s="77"/>
    </row>
    <row r="170" spans="1:5" ht="18.5" customHeight="1" x14ac:dyDescent="0.45">
      <c r="A170" s="106">
        <v>202111190</v>
      </c>
      <c r="B170" s="55" t="s">
        <v>314</v>
      </c>
      <c r="C170" t="str">
        <f>VLOOKUP(B170,summary!$A$5:$B$5006,2,0)</f>
        <v>Green Bean 绿豆</v>
      </c>
      <c r="D170" s="78">
        <v>2</v>
      </c>
      <c r="E170" s="77"/>
    </row>
    <row r="171" spans="1:5" ht="18.5" customHeight="1" x14ac:dyDescent="0.45">
      <c r="A171" s="106">
        <v>202111190</v>
      </c>
      <c r="B171" s="55" t="s">
        <v>361</v>
      </c>
      <c r="C171" t="str">
        <f>VLOOKUP(B171,summary!$A$5:$B$5006,2,0)</f>
        <v>Lotus Seed 莲子(无）</v>
      </c>
      <c r="D171" s="78">
        <v>1</v>
      </c>
      <c r="E171" s="77"/>
    </row>
    <row r="172" spans="1:5" ht="18.5" customHeight="1" x14ac:dyDescent="0.45">
      <c r="A172" s="106">
        <v>202111190</v>
      </c>
      <c r="B172" s="55" t="s">
        <v>436</v>
      </c>
      <c r="C172" t="str">
        <f>VLOOKUP(B172,summary!$A$5:$B$5006,2,0)</f>
        <v>Nata De Coco椰果芊 15mm</v>
      </c>
      <c r="D172" s="78">
        <v>1</v>
      </c>
      <c r="E172" s="77"/>
    </row>
    <row r="173" spans="1:5" ht="18.5" customHeight="1" x14ac:dyDescent="0.45">
      <c r="A173" s="106">
        <v>202111190</v>
      </c>
      <c r="B173" s="55" t="s">
        <v>535</v>
      </c>
      <c r="C173" t="str">
        <f>VLOOKUP(B173,summary!$A$5:$B$5006,2,0)</f>
        <v>Red Sugar 赤糖</v>
      </c>
      <c r="D173" s="78">
        <v>2</v>
      </c>
      <c r="E173" s="77"/>
    </row>
    <row r="174" spans="1:5" ht="18.5" customHeight="1" x14ac:dyDescent="0.45">
      <c r="A174" s="106">
        <v>202111190</v>
      </c>
      <c r="B174" s="55" t="s">
        <v>537</v>
      </c>
      <c r="C174" t="str">
        <f>VLOOKUP(B174,summary!$A$5:$B$5006,2,0)</f>
        <v>Fine Sugar 白糖</v>
      </c>
      <c r="D174" s="78">
        <v>3</v>
      </c>
      <c r="E174" s="77"/>
    </row>
    <row r="175" spans="1:5" ht="18.5" customHeight="1" x14ac:dyDescent="0.45">
      <c r="A175" s="106">
        <v>202111190</v>
      </c>
      <c r="B175" s="55" t="s">
        <v>562</v>
      </c>
      <c r="C175" t="str">
        <f>VLOOKUP(B175,summary!$A$5:$B$5006,2,0)</f>
        <v>Yam 芋头</v>
      </c>
      <c r="D175" s="78">
        <v>5</v>
      </c>
      <c r="E175" s="77"/>
    </row>
    <row r="176" spans="1:5" ht="18.5" customHeight="1" x14ac:dyDescent="0.45">
      <c r="A176" s="106">
        <v>202111190</v>
      </c>
      <c r="B176" s="55" t="s">
        <v>566</v>
      </c>
      <c r="C176" t="str">
        <f>VLOOKUP(B176,summary!$A$5:$B$5006,2,0)</f>
        <v>Lime 酸甘</v>
      </c>
      <c r="D176" s="78">
        <v>3</v>
      </c>
      <c r="E176" s="77"/>
    </row>
    <row r="177" spans="1:5" ht="18.5" customHeight="1" x14ac:dyDescent="0.45">
      <c r="A177" s="106">
        <v>202111191</v>
      </c>
      <c r="B177" s="55" t="s">
        <v>559</v>
      </c>
      <c r="C177" t="str">
        <f>VLOOKUP(B177,summary!$A$5:$B$5006,2,0)</f>
        <v>Sweet Potato 番薯</v>
      </c>
      <c r="D177" s="78">
        <v>80</v>
      </c>
      <c r="E177" s="77"/>
    </row>
    <row r="178" spans="1:5" ht="18.5" customHeight="1" x14ac:dyDescent="0.45">
      <c r="A178" s="106">
        <v>202111192</v>
      </c>
      <c r="B178" s="55" t="s">
        <v>458</v>
      </c>
      <c r="C178" t="str">
        <f>VLOOKUP(B178,summary!$A$5:$B$5006,2,0)</f>
        <v>Cream Corn玉米浆</v>
      </c>
      <c r="D178" s="78">
        <v>1</v>
      </c>
      <c r="E178" s="77"/>
    </row>
    <row r="179" spans="1:5" ht="18.5" customHeight="1" x14ac:dyDescent="0.45">
      <c r="A179" s="106">
        <v>202111192</v>
      </c>
      <c r="B179" s="55" t="s">
        <v>537</v>
      </c>
      <c r="C179" t="str">
        <f>VLOOKUP(B179,summary!$A$5:$B$5006,2,0)</f>
        <v>Fine Sugar 白糖</v>
      </c>
      <c r="D179" s="78">
        <v>1</v>
      </c>
      <c r="E179" s="77"/>
    </row>
    <row r="180" spans="1:5" ht="18.5" customHeight="1" x14ac:dyDescent="0.45">
      <c r="A180" s="106">
        <v>202111193</v>
      </c>
      <c r="B180" s="55" t="s">
        <v>258</v>
      </c>
      <c r="C180" t="str">
        <f>VLOOKUP(B180,summary!$A$5:$B$5006,2,0)</f>
        <v>Sweet Potato Powder番薯粉</v>
      </c>
      <c r="D180" s="78">
        <v>1</v>
      </c>
      <c r="E180" s="77"/>
    </row>
    <row r="181" spans="1:5" ht="18.5" customHeight="1" x14ac:dyDescent="0.45">
      <c r="A181" s="106">
        <v>202111193</v>
      </c>
      <c r="B181" s="55" t="s">
        <v>338</v>
      </c>
      <c r="C181" t="str">
        <f>VLOOKUP(B181,summary!$A$5:$B$5006,2,0)</f>
        <v>White Wheat 大麦</v>
      </c>
      <c r="D181" s="78">
        <v>1</v>
      </c>
      <c r="E181" s="77"/>
    </row>
    <row r="182" spans="1:5" ht="18.5" customHeight="1" x14ac:dyDescent="0.45">
      <c r="A182" s="106">
        <v>202111193</v>
      </c>
      <c r="B182" s="55" t="s">
        <v>372</v>
      </c>
      <c r="C182" t="str">
        <f>VLOOKUP(B182,summary!$A$5:$B$5006,2,0)</f>
        <v>Pong Thai Hai (Dry) 碰大海</v>
      </c>
      <c r="D182" s="78">
        <v>1</v>
      </c>
      <c r="E182" s="77"/>
    </row>
    <row r="183" spans="1:5" ht="18.5" customHeight="1" x14ac:dyDescent="0.45">
      <c r="A183" s="106">
        <v>202111193</v>
      </c>
      <c r="B183" s="55" t="s">
        <v>537</v>
      </c>
      <c r="C183" t="str">
        <f>VLOOKUP(B183,summary!$A$5:$B$5006,2,0)</f>
        <v>Fine Sugar 白糖</v>
      </c>
      <c r="D183" s="78">
        <v>4</v>
      </c>
      <c r="E183" s="77"/>
    </row>
    <row r="184" spans="1:5" ht="18.5" customHeight="1" x14ac:dyDescent="0.45">
      <c r="A184" s="106">
        <v>202111193</v>
      </c>
      <c r="B184" s="55" t="s">
        <v>547</v>
      </c>
      <c r="C184" t="str">
        <f>VLOOKUP(B184,summary!$A$5:$B$5006,2,0)</f>
        <v>Coconut Sugar椰糖</v>
      </c>
      <c r="D184" s="78">
        <v>1</v>
      </c>
      <c r="E184" s="77"/>
    </row>
    <row r="185" spans="1:5" ht="18.5" customHeight="1" x14ac:dyDescent="0.45">
      <c r="A185" s="90"/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101:B102">
    <cfRule type="duplicateValues" dxfId="116" priority="1"/>
  </conditionalFormatting>
  <conditionalFormatting sqref="B103">
    <cfRule type="duplicateValues" dxfId="115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D998-FAB2-4157-92ED-62D3BF5F650A}">
  <sheetPr>
    <tabColor rgb="FFFFFF00"/>
  </sheetPr>
  <dimension ref="A1:H565"/>
  <sheetViews>
    <sheetView topLeftCell="A99" workbookViewId="0">
      <selection activeCell="A111" sqref="A11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315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202111178</v>
      </c>
      <c r="B3" s="55" t="s">
        <v>639</v>
      </c>
      <c r="C3" t="str">
        <f>VLOOKUP(B3,summary!$A$5:$B$5006,2,0)</f>
        <v xml:space="preserve">Fresh Soursop 红毛榴莲 </v>
      </c>
      <c r="D3" s="78">
        <v>1</v>
      </c>
      <c r="E3" s="77"/>
    </row>
    <row r="4" spans="1:5" ht="18.5" x14ac:dyDescent="0.45">
      <c r="A4" s="106">
        <v>202111178</v>
      </c>
      <c r="B4" s="55" t="s">
        <v>658</v>
      </c>
      <c r="C4" t="str">
        <f>VLOOKUP(B4,summary!$A$5:$B$5006,2,0)</f>
        <v>Bobo Cha Cubes.摩摩喳喳</v>
      </c>
      <c r="D4" s="78">
        <v>3</v>
      </c>
      <c r="E4" s="77"/>
    </row>
    <row r="5" spans="1:5" ht="18.5" x14ac:dyDescent="0.45">
      <c r="A5" s="106">
        <v>202111178</v>
      </c>
      <c r="B5" s="55" t="s">
        <v>299</v>
      </c>
      <c r="C5" t="str">
        <f>VLOOKUP(B5,summary!$A$5:$B$5006,2,0)</f>
        <v>Red Bean红豆</v>
      </c>
      <c r="D5" s="78">
        <v>4</v>
      </c>
      <c r="E5" s="77"/>
    </row>
    <row r="6" spans="1:5" ht="18.5" x14ac:dyDescent="0.45">
      <c r="A6" s="106">
        <v>202111178</v>
      </c>
      <c r="B6" s="55" t="s">
        <v>331</v>
      </c>
      <c r="C6" t="str">
        <f>VLOOKUP(B6,summary!$A$5:$B$5006,2,0)</f>
        <v>Black Glutinous Rice 黑糯米</v>
      </c>
      <c r="D6" s="78">
        <v>2</v>
      </c>
      <c r="E6" s="77"/>
    </row>
    <row r="7" spans="1:5" ht="18.5" x14ac:dyDescent="0.45">
      <c r="A7" s="106">
        <v>202111178</v>
      </c>
      <c r="B7" s="55" t="s">
        <v>495</v>
      </c>
      <c r="C7" t="str">
        <f>VLOOKUP(B7,summary!$A$5:$B$5006,2,0)</f>
        <v>Coconut Milk 椰浆</v>
      </c>
      <c r="D7" s="78">
        <v>1</v>
      </c>
      <c r="E7" s="77"/>
    </row>
    <row r="8" spans="1:5" ht="18.5" x14ac:dyDescent="0.45">
      <c r="A8" s="106">
        <v>202111178</v>
      </c>
      <c r="B8" s="55" t="s">
        <v>558</v>
      </c>
      <c r="C8" t="str">
        <f>VLOOKUP(B8,summary!$A$5:$B$5006,2,0)</f>
        <v>Tapioca木薯</v>
      </c>
      <c r="D8" s="78">
        <v>10</v>
      </c>
      <c r="E8" s="77"/>
    </row>
    <row r="9" spans="1:5" ht="18.5" x14ac:dyDescent="0.45">
      <c r="A9" s="106">
        <v>202111194</v>
      </c>
      <c r="B9" s="55" t="s">
        <v>643</v>
      </c>
      <c r="C9" t="str">
        <f>VLOOKUP(B9,summary!$A$5:$B$5006,2,0)</f>
        <v>Fresh Soursop 红毛榴莲(无)</v>
      </c>
      <c r="D9" s="78">
        <v>2</v>
      </c>
      <c r="E9" s="77"/>
    </row>
    <row r="10" spans="1:5" ht="18.5" x14ac:dyDescent="0.45">
      <c r="A10" s="106">
        <v>202111194</v>
      </c>
      <c r="B10" s="55" t="s">
        <v>662</v>
      </c>
      <c r="C10" t="str">
        <f>VLOOKUP(B10,summary!$A$5:$B$5006,2,0)</f>
        <v>Coconut Sugar Syrup 椰糖汁</v>
      </c>
      <c r="D10" s="78">
        <v>1</v>
      </c>
      <c r="E10" s="77"/>
    </row>
    <row r="11" spans="1:5" ht="18.5" x14ac:dyDescent="0.45">
      <c r="A11" s="106">
        <v>202111194</v>
      </c>
      <c r="B11" s="55" t="s">
        <v>540</v>
      </c>
      <c r="C11" t="str">
        <f>VLOOKUP(B11,summary!$A$5:$B$5006,2,0)</f>
        <v>Fine Sugar 白糖</v>
      </c>
      <c r="D11" s="78">
        <v>2</v>
      </c>
      <c r="E11" s="77"/>
    </row>
    <row r="12" spans="1:5" ht="18.5" x14ac:dyDescent="0.45">
      <c r="A12" s="106">
        <v>202111194</v>
      </c>
      <c r="B12" s="55" t="s">
        <v>473</v>
      </c>
      <c r="C12" t="str">
        <f>VLOOKUP(B12,summary!$A$5:$B$5006,2,0)</f>
        <v>Carnation Milk三花淡奶水</v>
      </c>
      <c r="D12" s="78">
        <v>24</v>
      </c>
      <c r="E12" s="77"/>
    </row>
    <row r="13" spans="1:5" ht="18.5" x14ac:dyDescent="0.45">
      <c r="A13" s="106">
        <v>202111195</v>
      </c>
      <c r="B13" s="55" t="s">
        <v>662</v>
      </c>
      <c r="C13" t="str">
        <f>VLOOKUP(B13,summary!$A$5:$B$5006,2,0)</f>
        <v>Coconut Sugar Syrup 椰糖汁</v>
      </c>
      <c r="D13" s="78">
        <v>1</v>
      </c>
      <c r="E13" s="77"/>
    </row>
    <row r="14" spans="1:5" ht="18.5" x14ac:dyDescent="0.45">
      <c r="A14" s="106">
        <v>202111195</v>
      </c>
      <c r="B14" s="55" t="s">
        <v>667</v>
      </c>
      <c r="C14" t="str">
        <f>VLOOKUP(B14,summary!$A$5:$B$5006,2,0)</f>
        <v>Pong Thai Hai (Wet) 碰大海</v>
      </c>
      <c r="D14" s="78">
        <v>1</v>
      </c>
      <c r="E14" s="77"/>
    </row>
    <row r="15" spans="1:5" ht="18.5" x14ac:dyDescent="0.45">
      <c r="A15" s="106">
        <v>202111195</v>
      </c>
      <c r="B15" s="55" t="s">
        <v>484</v>
      </c>
      <c r="C15" t="str">
        <f>VLOOKUP(B15,summary!$A$5:$B$5006,2,0)</f>
        <v>GingKo Nut白果罐</v>
      </c>
      <c r="D15" s="78">
        <v>1</v>
      </c>
      <c r="E15" s="77"/>
    </row>
    <row r="16" spans="1:5" ht="18.5" x14ac:dyDescent="0.45">
      <c r="A16" s="106">
        <v>202111195</v>
      </c>
      <c r="B16" s="55" t="s">
        <v>565</v>
      </c>
      <c r="C16" t="str">
        <f>VLOOKUP(B16,summary!$A$5:$B$5006,2,0)</f>
        <v>Pandan Leaf 班兰叶</v>
      </c>
      <c r="D16" s="78">
        <v>2</v>
      </c>
      <c r="E16" s="77"/>
    </row>
    <row r="17" spans="1:5" ht="18.5" x14ac:dyDescent="0.45">
      <c r="A17" s="106">
        <v>202111196</v>
      </c>
      <c r="B17" s="55" t="s">
        <v>684</v>
      </c>
      <c r="C17" t="str">
        <f>VLOOKUP(B17,summary!$A$5:$B$5006,2,0)</f>
        <v>Citrus Plum Concentrate Juice 柑桔梅子汁</v>
      </c>
      <c r="D17" s="78">
        <v>20</v>
      </c>
      <c r="E17" s="77"/>
    </row>
    <row r="18" spans="1:5" ht="18.5" x14ac:dyDescent="0.45">
      <c r="A18" s="106">
        <v>202111196</v>
      </c>
      <c r="B18" s="55" t="s">
        <v>637</v>
      </c>
      <c r="C18" t="str">
        <f>VLOOKUP(B18,summary!$A$5:$B$5006,2,0)</f>
        <v xml:space="preserve">Fresh Soursop 红毛榴莲 </v>
      </c>
      <c r="D18" s="78">
        <v>1</v>
      </c>
      <c r="E18" s="77"/>
    </row>
    <row r="19" spans="1:5" ht="18.5" x14ac:dyDescent="0.45">
      <c r="A19" s="106">
        <v>202111197</v>
      </c>
      <c r="B19" s="55" t="s">
        <v>646</v>
      </c>
      <c r="C19" t="str">
        <f>VLOOKUP(B19,summary!$A$5:$B$5006,2,0)</f>
        <v>Durian Puree 榴莲</v>
      </c>
      <c r="D19" s="78">
        <v>1</v>
      </c>
      <c r="E19" s="77"/>
    </row>
    <row r="20" spans="1:5" ht="18.5" x14ac:dyDescent="0.45">
      <c r="A20" s="106">
        <v>202111197</v>
      </c>
      <c r="B20" s="55" t="s">
        <v>294</v>
      </c>
      <c r="C20" t="str">
        <f>VLOOKUP(B20,summary!$A$5:$B$5006,2,0)</f>
        <v>Chin Chow  仙 草</v>
      </c>
      <c r="D20" s="78">
        <v>2</v>
      </c>
      <c r="E20" s="77"/>
    </row>
    <row r="21" spans="1:5" ht="18.5" x14ac:dyDescent="0.45">
      <c r="A21" s="106">
        <v>202111197</v>
      </c>
      <c r="B21" s="55" t="s">
        <v>661</v>
      </c>
      <c r="C21" t="str">
        <f>VLOOKUP(B21,summary!$A$5:$B$5006,2,0)</f>
        <v>Chendol浆咯</v>
      </c>
      <c r="D21" s="91">
        <v>2</v>
      </c>
      <c r="E21" s="77"/>
    </row>
    <row r="22" spans="1:5" ht="18.5" x14ac:dyDescent="0.45">
      <c r="A22" s="106">
        <v>202111197</v>
      </c>
      <c r="B22" s="55" t="s">
        <v>264</v>
      </c>
      <c r="C22" t="str">
        <f>VLOOKUP(B22,summary!$A$5:$B$5006,2,0)</f>
        <v>Tapioca Flour 茨粉</v>
      </c>
      <c r="D22" s="91">
        <v>10</v>
      </c>
      <c r="E22" s="77"/>
    </row>
    <row r="23" spans="1:5" ht="18.5" x14ac:dyDescent="0.45">
      <c r="A23" s="106">
        <v>202111197</v>
      </c>
      <c r="B23" s="55" t="s">
        <v>335</v>
      </c>
      <c r="C23" t="str">
        <f>VLOOKUP(B23,summary!$A$5:$B$5006,2,0)</f>
        <v>White Glutinous Rice白糯米</v>
      </c>
      <c r="D23" s="91">
        <v>1</v>
      </c>
      <c r="E23" s="77"/>
    </row>
    <row r="24" spans="1:5" ht="18.5" x14ac:dyDescent="0.45">
      <c r="A24" s="106">
        <v>202111197</v>
      </c>
      <c r="B24" s="55" t="s">
        <v>338</v>
      </c>
      <c r="C24" t="str">
        <f>VLOOKUP(B24,summary!$A$5:$B$5006,2,0)</f>
        <v>White Wheat 大麦</v>
      </c>
      <c r="D24" s="91">
        <v>1</v>
      </c>
      <c r="E24" s="77"/>
    </row>
    <row r="25" spans="1:5" ht="18.5" x14ac:dyDescent="0.45">
      <c r="A25" s="106">
        <v>202111197</v>
      </c>
      <c r="B25" s="55" t="s">
        <v>299</v>
      </c>
      <c r="C25" t="str">
        <f>VLOOKUP(B25,summary!$A$5:$B$5006,2,0)</f>
        <v>Red Bean红豆</v>
      </c>
      <c r="D25" s="91">
        <v>2</v>
      </c>
      <c r="E25" s="77"/>
    </row>
    <row r="26" spans="1:5" ht="18.5" x14ac:dyDescent="0.45">
      <c r="A26" s="106">
        <v>202111197</v>
      </c>
      <c r="B26" s="55" t="s">
        <v>310</v>
      </c>
      <c r="C26" t="str">
        <f>VLOOKUP(B26,summary!$A$5:$B$5006,2,0)</f>
        <v>Chia Tao赤豆</v>
      </c>
      <c r="D26" s="91">
        <v>2</v>
      </c>
      <c r="E26" s="77"/>
    </row>
    <row r="27" spans="1:5" ht="18.5" x14ac:dyDescent="0.45">
      <c r="A27" s="106">
        <v>202111197</v>
      </c>
      <c r="B27" s="55" t="s">
        <v>314</v>
      </c>
      <c r="C27" t="str">
        <f>VLOOKUP(B27,summary!$A$5:$B$5006,2,0)</f>
        <v>Green Bean 绿豆</v>
      </c>
      <c r="D27" s="91">
        <v>2</v>
      </c>
      <c r="E27" s="77"/>
    </row>
    <row r="28" spans="1:5" ht="18.5" x14ac:dyDescent="0.45">
      <c r="A28" s="106">
        <v>202111197</v>
      </c>
      <c r="B28" s="55" t="s">
        <v>331</v>
      </c>
      <c r="C28" t="str">
        <f>VLOOKUP(B28,summary!$A$5:$B$5006,2,0)</f>
        <v>Black Glutinous Rice 黑糯米</v>
      </c>
      <c r="D28" s="91">
        <v>1</v>
      </c>
      <c r="E28" s="77"/>
    </row>
    <row r="29" spans="1:5" ht="18.5" x14ac:dyDescent="0.45">
      <c r="A29" s="106">
        <v>202111197</v>
      </c>
      <c r="B29" s="55" t="s">
        <v>340</v>
      </c>
      <c r="C29" t="str">
        <f>VLOOKUP(B29,summary!$A$5:$B$5006,2,0)</f>
        <v>Pearl Barley 薏米</v>
      </c>
      <c r="D29" s="91">
        <v>1</v>
      </c>
      <c r="E29" s="77"/>
    </row>
    <row r="30" spans="1:5" ht="18.5" x14ac:dyDescent="0.45">
      <c r="A30" s="106">
        <v>202111197</v>
      </c>
      <c r="B30" s="55" t="s">
        <v>343</v>
      </c>
      <c r="C30" t="str">
        <f>VLOOKUP(B30,summary!$A$5:$B$5006,2,0)</f>
        <v>Big Sago 大丸</v>
      </c>
      <c r="D30" s="91">
        <v>1</v>
      </c>
      <c r="E30" s="77"/>
    </row>
    <row r="31" spans="1:5" ht="18.5" x14ac:dyDescent="0.45">
      <c r="A31" s="106">
        <v>202111197</v>
      </c>
      <c r="B31" s="55" t="s">
        <v>351</v>
      </c>
      <c r="C31" t="str">
        <f>VLOOKUP(B31,summary!$A$5:$B$5006,2,0)</f>
        <v>Dried Longan 龙眼干</v>
      </c>
      <c r="D31" s="91">
        <v>3</v>
      </c>
      <c r="E31" s="77"/>
    </row>
    <row r="32" spans="1:5" ht="18.5" x14ac:dyDescent="0.45">
      <c r="A32" s="106">
        <v>202111197</v>
      </c>
      <c r="B32" s="55" t="s">
        <v>297</v>
      </c>
      <c r="C32" t="str">
        <f>VLOOKUP(B32,summary!$A$5:$B$5006,2,0)</f>
        <v>GingKo Nut (Peel off)白果仁</v>
      </c>
      <c r="D32" s="91">
        <v>3</v>
      </c>
      <c r="E32" s="77"/>
    </row>
    <row r="33" spans="1:5" ht="18.5" x14ac:dyDescent="0.45">
      <c r="A33" s="106">
        <v>202111197</v>
      </c>
      <c r="B33" s="55" t="s">
        <v>533</v>
      </c>
      <c r="C33" t="str">
        <f>VLOOKUP(B33,summary!$A$5:$B$5006,2,0)</f>
        <v>Brown Sugar 黑糖</v>
      </c>
      <c r="D33" s="91">
        <v>1</v>
      </c>
      <c r="E33" s="77"/>
    </row>
    <row r="34" spans="1:5" ht="18.5" x14ac:dyDescent="0.45">
      <c r="A34" s="106">
        <v>202111197</v>
      </c>
      <c r="B34" s="55" t="s">
        <v>433</v>
      </c>
      <c r="C34" t="str">
        <f>VLOOKUP(B34,summary!$A$5:$B$5006,2,0)</f>
        <v>Sea Coconut海底椰</v>
      </c>
      <c r="D34" s="91">
        <v>1</v>
      </c>
      <c r="E34" s="77"/>
    </row>
    <row r="35" spans="1:5" ht="18.5" x14ac:dyDescent="0.45">
      <c r="A35" s="106">
        <v>202111197</v>
      </c>
      <c r="B35" s="55" t="s">
        <v>441</v>
      </c>
      <c r="C35" t="str">
        <f>VLOOKUP(B35,summary!$A$5:$B$5006,2,0)</f>
        <v>Longan in Syrup龙眼</v>
      </c>
      <c r="D35" s="91">
        <v>2</v>
      </c>
      <c r="E35" s="77"/>
    </row>
    <row r="36" spans="1:5" ht="18.5" x14ac:dyDescent="0.45">
      <c r="A36" s="106">
        <v>202111197</v>
      </c>
      <c r="B36" s="55" t="s">
        <v>492</v>
      </c>
      <c r="C36" t="str">
        <f>VLOOKUP(B36,summary!$A$5:$B$5006,2,0)</f>
        <v>Water Chestnut 马蹄 - 箱</v>
      </c>
      <c r="D36" s="91">
        <v>1</v>
      </c>
      <c r="E36" s="77"/>
    </row>
    <row r="37" spans="1:5" ht="18.5" x14ac:dyDescent="0.45">
      <c r="A37" s="106">
        <v>202111197</v>
      </c>
      <c r="B37" s="55" t="s">
        <v>559</v>
      </c>
      <c r="C37" t="str">
        <f>VLOOKUP(B37,summary!$A$5:$B$5006,2,0)</f>
        <v>Sweet Potato 番薯</v>
      </c>
      <c r="D37" s="91">
        <v>15</v>
      </c>
      <c r="E37" s="77"/>
    </row>
    <row r="38" spans="1:5" ht="18.5" x14ac:dyDescent="0.45">
      <c r="A38" s="106">
        <v>202111197</v>
      </c>
      <c r="B38" s="55" t="s">
        <v>562</v>
      </c>
      <c r="C38" t="str">
        <f>VLOOKUP(B38,summary!$A$5:$B$5006,2,0)</f>
        <v>Yam 芋头</v>
      </c>
      <c r="D38" s="91">
        <v>3</v>
      </c>
      <c r="E38" s="77"/>
    </row>
    <row r="39" spans="1:5" ht="18.5" x14ac:dyDescent="0.45">
      <c r="A39" s="106">
        <v>202111198</v>
      </c>
      <c r="B39" s="55" t="s">
        <v>646</v>
      </c>
      <c r="C39" t="str">
        <f>VLOOKUP(B39,summary!$A$5:$B$5006,2,0)</f>
        <v>Durian Puree 榴莲</v>
      </c>
      <c r="D39" s="91">
        <v>3</v>
      </c>
      <c r="E39" s="77"/>
    </row>
    <row r="40" spans="1:5" ht="18.5" x14ac:dyDescent="0.45">
      <c r="A40" s="106">
        <v>202111198</v>
      </c>
      <c r="B40" s="55" t="s">
        <v>662</v>
      </c>
      <c r="C40" t="str">
        <f>VLOOKUP(B40,summary!$A$5:$B$5006,2,0)</f>
        <v>Coconut Sugar Syrup 椰糖汁</v>
      </c>
      <c r="D40" s="91">
        <v>5</v>
      </c>
      <c r="E40" s="77"/>
    </row>
    <row r="41" spans="1:5" ht="18.5" x14ac:dyDescent="0.45">
      <c r="A41" s="106">
        <v>202111198</v>
      </c>
      <c r="B41" s="55" t="s">
        <v>200</v>
      </c>
      <c r="C41" t="str">
        <f>VLOOKUP(B41,summary!$A$5:$B$5006,2,0)</f>
        <v>Tadpole蝌蚪</v>
      </c>
      <c r="D41" s="91">
        <v>1</v>
      </c>
      <c r="E41" s="77"/>
    </row>
    <row r="42" spans="1:5" ht="18.5" x14ac:dyDescent="0.45">
      <c r="A42" s="106">
        <v>202111198</v>
      </c>
      <c r="B42" s="55" t="s">
        <v>291</v>
      </c>
      <c r="C42" t="str">
        <f>VLOOKUP(B42,summary!$A$5:$B$5006,2,0)</f>
        <v>Atap Seeds in Syrup亚嗒子</v>
      </c>
      <c r="D42" s="91">
        <v>2</v>
      </c>
      <c r="E42" s="77"/>
    </row>
    <row r="43" spans="1:5" ht="18.5" x14ac:dyDescent="0.45">
      <c r="A43" s="106">
        <v>202111198</v>
      </c>
      <c r="B43" s="55" t="s">
        <v>351</v>
      </c>
      <c r="C43" t="str">
        <f>VLOOKUP(B43,summary!$A$5:$B$5006,2,0)</f>
        <v>Dried Longan 龙眼干</v>
      </c>
      <c r="D43" s="91">
        <v>1</v>
      </c>
      <c r="E43" s="77"/>
    </row>
    <row r="44" spans="1:5" ht="18.5" x14ac:dyDescent="0.45">
      <c r="A44" s="106">
        <v>202111198</v>
      </c>
      <c r="B44" s="55" t="s">
        <v>433</v>
      </c>
      <c r="C44" t="str">
        <f>VLOOKUP(B44,summary!$A$5:$B$5006,2,0)</f>
        <v>Sea Coconut海底椰</v>
      </c>
      <c r="D44" s="91">
        <v>1</v>
      </c>
      <c r="E44" s="77"/>
    </row>
    <row r="45" spans="1:5" ht="18.5" x14ac:dyDescent="0.45">
      <c r="A45" s="106">
        <v>202111198</v>
      </c>
      <c r="B45" s="55" t="s">
        <v>583</v>
      </c>
      <c r="C45" t="str">
        <f>VLOOKUP(B45,summary!$A$5:$B$5006,2,0)</f>
        <v>Food Coloring - Liquid)颜色-水</v>
      </c>
      <c r="D45" s="91">
        <v>1</v>
      </c>
      <c r="E45" s="77"/>
    </row>
    <row r="46" spans="1:5" ht="18.5" x14ac:dyDescent="0.45">
      <c r="A46" s="106">
        <v>202111199</v>
      </c>
      <c r="B46" s="55" t="s">
        <v>643</v>
      </c>
      <c r="C46" t="str">
        <f>VLOOKUP(B46,summary!$A$5:$B$5006,2,0)</f>
        <v>Fresh Soursop 红毛榴莲(无)</v>
      </c>
      <c r="D46" s="91">
        <v>2</v>
      </c>
      <c r="E46" s="77"/>
    </row>
    <row r="47" spans="1:5" ht="18.5" x14ac:dyDescent="0.45">
      <c r="A47" s="106">
        <v>202111199</v>
      </c>
      <c r="B47" s="55" t="s">
        <v>662</v>
      </c>
      <c r="C47" t="str">
        <f>VLOOKUP(B47,summary!$A$5:$B$5006,2,0)</f>
        <v>Coconut Sugar Syrup 椰糖汁</v>
      </c>
      <c r="D47" s="91">
        <v>1</v>
      </c>
      <c r="E47" s="77"/>
    </row>
    <row r="48" spans="1:5" ht="18.5" x14ac:dyDescent="0.45">
      <c r="A48" s="106">
        <v>202111199</v>
      </c>
      <c r="B48" s="55" t="s">
        <v>540</v>
      </c>
      <c r="C48" t="str">
        <f>VLOOKUP(B48,summary!$A$5:$B$5006,2,0)</f>
        <v>Fine Sugar 白糖</v>
      </c>
      <c r="D48" s="91">
        <v>1</v>
      </c>
      <c r="E48" s="77"/>
    </row>
    <row r="49" spans="1:8" ht="18.5" x14ac:dyDescent="0.45">
      <c r="A49" s="106">
        <v>202111200</v>
      </c>
      <c r="B49" s="55" t="s">
        <v>660</v>
      </c>
      <c r="C49" t="str">
        <f>VLOOKUP(B49,summary!$A$5:$B$5006,2,0)</f>
        <v>Chendol浆咯</v>
      </c>
      <c r="D49" s="91">
        <v>3</v>
      </c>
      <c r="E49" s="77"/>
    </row>
    <row r="50" spans="1:8" ht="18.5" x14ac:dyDescent="0.45">
      <c r="A50" s="106">
        <v>202111200</v>
      </c>
      <c r="B50" s="55" t="s">
        <v>269</v>
      </c>
      <c r="C50" t="str">
        <f>VLOOKUP(B50,summary!$A$5:$B$5006,2,0)</f>
        <v>Potato Starch 风车粉</v>
      </c>
      <c r="D50" s="91">
        <v>2</v>
      </c>
      <c r="E50" s="77"/>
    </row>
    <row r="51" spans="1:8" ht="18.5" x14ac:dyDescent="0.45">
      <c r="A51" s="106">
        <v>202111200</v>
      </c>
      <c r="B51" s="55" t="s">
        <v>940</v>
      </c>
      <c r="C51" s="107" t="e">
        <f>VLOOKUP(B51,summary!$A$5:$B$5006,2,0)</f>
        <v>#N/A</v>
      </c>
      <c r="D51" s="91">
        <v>5</v>
      </c>
      <c r="E51" s="77"/>
      <c r="F51" s="107" t="s">
        <v>941</v>
      </c>
      <c r="G51" s="107"/>
      <c r="H51" s="107"/>
    </row>
    <row r="52" spans="1:8" ht="18.5" x14ac:dyDescent="0.45">
      <c r="A52" s="106">
        <v>202111201</v>
      </c>
      <c r="B52" s="55" t="s">
        <v>300</v>
      </c>
      <c r="C52" t="str">
        <f>VLOOKUP(B52,summary!$A$5:$B$5006,2,0)</f>
        <v>Red Bean红豆</v>
      </c>
      <c r="D52" s="78">
        <v>1</v>
      </c>
      <c r="E52" s="77"/>
    </row>
    <row r="53" spans="1:8" ht="18.5" x14ac:dyDescent="0.45">
      <c r="A53" s="106">
        <v>202111201</v>
      </c>
      <c r="B53" s="55" t="s">
        <v>315</v>
      </c>
      <c r="C53" t="str">
        <f>VLOOKUP(B53,summary!$A$5:$B$5006,2,0)</f>
        <v>Green Bean 绿豆</v>
      </c>
      <c r="D53" s="78">
        <v>1</v>
      </c>
      <c r="E53" s="77"/>
    </row>
    <row r="54" spans="1:8" ht="18.5" x14ac:dyDescent="0.45">
      <c r="A54" s="106">
        <v>202111201</v>
      </c>
      <c r="B54" s="55" t="s">
        <v>324</v>
      </c>
      <c r="C54" t="str">
        <f>VLOOKUP(B54,summary!$A$5:$B$5006,2,0)</f>
        <v>Split Green Mung Bean豆畔</v>
      </c>
      <c r="D54" s="78">
        <v>1</v>
      </c>
      <c r="E54" s="77"/>
    </row>
    <row r="55" spans="1:8" ht="18.5" x14ac:dyDescent="0.45">
      <c r="A55" s="106">
        <v>202111201</v>
      </c>
      <c r="B55" s="55" t="s">
        <v>332</v>
      </c>
      <c r="C55" t="str">
        <f>VLOOKUP(B55,summary!$A$5:$B$5006,2,0)</f>
        <v>Black Glutinous Rice 黑糯米</v>
      </c>
      <c r="D55" s="78">
        <v>1</v>
      </c>
      <c r="E55" s="77"/>
    </row>
    <row r="56" spans="1:8" ht="18.5" x14ac:dyDescent="0.45">
      <c r="A56" s="106">
        <v>202111201</v>
      </c>
      <c r="B56" s="55" t="s">
        <v>361</v>
      </c>
      <c r="C56" t="str">
        <f>VLOOKUP(B56,summary!$A$5:$B$5006,2,0)</f>
        <v>Lotus Seed 莲子(无）</v>
      </c>
      <c r="D56" s="78">
        <v>2</v>
      </c>
      <c r="E56" s="77"/>
    </row>
    <row r="57" spans="1:8" ht="18.5" x14ac:dyDescent="0.45">
      <c r="A57" s="106">
        <v>202111201</v>
      </c>
      <c r="B57" s="55" t="s">
        <v>369</v>
      </c>
      <c r="C57" t="str">
        <f>VLOOKUP(B57,summary!$A$5:$B$5006,2,0)</f>
        <v>GingKo Nut白果粒</v>
      </c>
      <c r="D57" s="78">
        <v>1</v>
      </c>
      <c r="E57" s="77"/>
    </row>
    <row r="58" spans="1:8" ht="18.5" x14ac:dyDescent="0.45">
      <c r="A58" s="106">
        <v>202111201</v>
      </c>
      <c r="B58" s="55" t="s">
        <v>559</v>
      </c>
      <c r="C58" t="str">
        <f>VLOOKUP(B58,summary!$A$5:$B$5006,2,0)</f>
        <v>Sweet Potato 番薯</v>
      </c>
      <c r="D58" s="78">
        <v>5</v>
      </c>
      <c r="E58" s="77"/>
    </row>
    <row r="59" spans="1:8" ht="18.5" x14ac:dyDescent="0.45">
      <c r="A59" s="106">
        <v>202111201</v>
      </c>
      <c r="B59" s="55" t="s">
        <v>562</v>
      </c>
      <c r="C59" t="str">
        <f>VLOOKUP(B59,summary!$A$5:$B$5006,2,0)</f>
        <v>Yam 芋头</v>
      </c>
      <c r="D59" s="78">
        <v>1</v>
      </c>
      <c r="E59" s="77"/>
    </row>
    <row r="60" spans="1:8" ht="18.5" x14ac:dyDescent="0.45">
      <c r="A60" s="106">
        <v>202111201</v>
      </c>
      <c r="B60" s="55" t="s">
        <v>565</v>
      </c>
      <c r="C60" t="str">
        <f>VLOOKUP(B60,summary!$A$5:$B$5006,2,0)</f>
        <v>Pandan Leaf 班兰叶</v>
      </c>
      <c r="D60" s="78">
        <v>4</v>
      </c>
      <c r="E60" s="77"/>
    </row>
    <row r="61" spans="1:8" ht="18.5" x14ac:dyDescent="0.45">
      <c r="A61" s="106">
        <v>202111201</v>
      </c>
      <c r="B61" s="55" t="s">
        <v>558</v>
      </c>
      <c r="C61" t="str">
        <f>VLOOKUP(B61,summary!$A$5:$B$5006,2,0)</f>
        <v>Tapioca木薯</v>
      </c>
      <c r="D61" s="78">
        <v>2</v>
      </c>
      <c r="E61" s="77"/>
    </row>
    <row r="62" spans="1:8" ht="18.5" x14ac:dyDescent="0.45">
      <c r="A62" s="106">
        <v>202111201</v>
      </c>
      <c r="B62" s="55" t="s">
        <v>662</v>
      </c>
      <c r="C62" t="str">
        <f>VLOOKUP(B62,summary!$A$5:$B$5006,2,0)</f>
        <v>Coconut Sugar Syrup 椰糖汁</v>
      </c>
      <c r="D62" s="55">
        <v>1</v>
      </c>
      <c r="E62" s="77"/>
    </row>
    <row r="63" spans="1:8" ht="18.5" x14ac:dyDescent="0.45">
      <c r="A63" s="106">
        <v>202111201</v>
      </c>
      <c r="B63" s="55" t="s">
        <v>252</v>
      </c>
      <c r="C63" t="str">
        <f>VLOOKUP(B63,summary!$A$5:$B$5006,2,0)</f>
        <v>Sweet Potato Powder番薯粉</v>
      </c>
      <c r="D63" s="55">
        <v>2</v>
      </c>
      <c r="E63" s="77"/>
    </row>
    <row r="64" spans="1:8" ht="18.5" x14ac:dyDescent="0.45">
      <c r="A64" s="106">
        <v>202111201</v>
      </c>
      <c r="B64" s="55" t="s">
        <v>341</v>
      </c>
      <c r="C64" t="str">
        <f>VLOOKUP(B64,summary!$A$5:$B$5006,2,0)</f>
        <v>Pearl Barley 薏米</v>
      </c>
      <c r="D64" s="55">
        <v>2</v>
      </c>
      <c r="E64" s="77"/>
    </row>
    <row r="65" spans="1:5" ht="18.5" x14ac:dyDescent="0.45">
      <c r="A65" s="106">
        <v>202111201</v>
      </c>
      <c r="B65" s="55" t="s">
        <v>348</v>
      </c>
      <c r="C65" t="str">
        <f>VLOOKUP(B65,summary!$A$5:$B$5006,2,0)</f>
        <v>Small Sago 小丸</v>
      </c>
      <c r="D65" s="55">
        <v>2</v>
      </c>
      <c r="E65" s="77"/>
    </row>
    <row r="66" spans="1:5" ht="18.5" x14ac:dyDescent="0.45">
      <c r="A66" s="106">
        <v>202111201</v>
      </c>
      <c r="B66" s="55" t="s">
        <v>495</v>
      </c>
      <c r="C66" t="str">
        <f>VLOOKUP(B66,summary!$A$5:$B$5006,2,0)</f>
        <v>Coconut Milk 椰浆</v>
      </c>
      <c r="D66" s="55">
        <v>1</v>
      </c>
      <c r="E66" s="77"/>
    </row>
    <row r="67" spans="1:5" ht="18.5" x14ac:dyDescent="0.45">
      <c r="A67" s="106">
        <v>202111201</v>
      </c>
      <c r="B67" s="55" t="s">
        <v>541</v>
      </c>
      <c r="C67" t="str">
        <f>VLOOKUP(B67,summary!$A$5:$B$5006,2,0)</f>
        <v>Fine Sugar 白糖</v>
      </c>
      <c r="D67" s="55">
        <v>10</v>
      </c>
      <c r="E67" s="77"/>
    </row>
    <row r="68" spans="1:5" ht="18.5" x14ac:dyDescent="0.45">
      <c r="A68" s="106">
        <v>202111201</v>
      </c>
      <c r="B68" s="55" t="s">
        <v>566</v>
      </c>
      <c r="C68" t="str">
        <f>VLOOKUP(B68,summary!$A$5:$B$5006,2,0)</f>
        <v>Lime 酸甘</v>
      </c>
      <c r="D68" s="91">
        <v>1</v>
      </c>
      <c r="E68" s="77"/>
    </row>
    <row r="69" spans="1:5" ht="18.5" x14ac:dyDescent="0.45">
      <c r="A69" s="106">
        <v>202111201</v>
      </c>
      <c r="B69" s="55" t="s">
        <v>572</v>
      </c>
      <c r="C69" t="str">
        <f>VLOOKUP(B69,summary!$A$5:$B$5006,2,0)</f>
        <v>Ginger 老姜</v>
      </c>
      <c r="D69" s="91">
        <v>1</v>
      </c>
      <c r="E69" s="77"/>
    </row>
    <row r="70" spans="1:5" ht="18.5" x14ac:dyDescent="0.45">
      <c r="A70" s="106">
        <v>202111202</v>
      </c>
      <c r="B70" s="55" t="s">
        <v>289</v>
      </c>
      <c r="C70" t="str">
        <f>VLOOKUP(B70,summary!$A$5:$B$5006,2,0)</f>
        <v>Atap Seeds in Syrup亚嗒子</v>
      </c>
      <c r="D70" s="91">
        <v>1</v>
      </c>
      <c r="E70" s="77"/>
    </row>
    <row r="71" spans="1:5" ht="18.5" x14ac:dyDescent="0.45">
      <c r="A71" s="106">
        <v>202111202</v>
      </c>
      <c r="B71" s="55" t="s">
        <v>326</v>
      </c>
      <c r="C71" t="str">
        <f>VLOOKUP(B71,summary!$A$5:$B$5006,2,0)</f>
        <v>Split Green Mung Bean豆畔</v>
      </c>
      <c r="D71" s="91">
        <v>1</v>
      </c>
      <c r="E71" s="77"/>
    </row>
    <row r="72" spans="1:5" ht="18.5" x14ac:dyDescent="0.45">
      <c r="A72" s="106">
        <v>202111202</v>
      </c>
      <c r="B72" s="55" t="s">
        <v>351</v>
      </c>
      <c r="C72" t="str">
        <f>VLOOKUP(B72,summary!$A$5:$B$5006,2,0)</f>
        <v>Dried Longan 龙眼干</v>
      </c>
      <c r="D72" s="91">
        <v>1</v>
      </c>
      <c r="E72" s="77"/>
    </row>
    <row r="73" spans="1:5" ht="18.5" x14ac:dyDescent="0.45">
      <c r="A73" s="106">
        <v>202111202</v>
      </c>
      <c r="B73" s="55" t="s">
        <v>359</v>
      </c>
      <c r="C73" t="str">
        <f>VLOOKUP(B73,summary!$A$5:$B$5006,2,0)</f>
        <v>Fungus黄 木耳朵</v>
      </c>
      <c r="D73" s="91">
        <v>1</v>
      </c>
      <c r="E73" s="77"/>
    </row>
    <row r="74" spans="1:5" ht="18.5" x14ac:dyDescent="0.45">
      <c r="A74" s="106">
        <v>202111202</v>
      </c>
      <c r="B74" s="55" t="s">
        <v>537</v>
      </c>
      <c r="C74" t="str">
        <f>VLOOKUP(B74,summary!$A$5:$B$5006,2,0)</f>
        <v>Fine Sugar 白糖</v>
      </c>
      <c r="D74" s="91">
        <v>1</v>
      </c>
      <c r="E74" s="77"/>
    </row>
    <row r="75" spans="1:5" ht="18.5" x14ac:dyDescent="0.45">
      <c r="A75" s="106">
        <v>202111202</v>
      </c>
      <c r="B75" s="55" t="s">
        <v>547</v>
      </c>
      <c r="C75" t="str">
        <f>VLOOKUP(B75,summary!$A$5:$B$5006,2,0)</f>
        <v>Coconut Sugar椰糖</v>
      </c>
      <c r="D75" s="91">
        <v>1</v>
      </c>
      <c r="E75" s="77"/>
    </row>
    <row r="76" spans="1:5" ht="18.5" x14ac:dyDescent="0.45">
      <c r="A76" s="106">
        <v>202111202</v>
      </c>
      <c r="B76" s="55" t="s">
        <v>551</v>
      </c>
      <c r="C76" t="str">
        <f>VLOOKUP(B76,summary!$A$5:$B$5006,2,0)</f>
        <v>Candy Sugar 片糖</v>
      </c>
      <c r="D76" s="91">
        <v>10</v>
      </c>
      <c r="E76" s="77"/>
    </row>
    <row r="77" spans="1:5" ht="18.5" x14ac:dyDescent="0.45">
      <c r="A77" s="106">
        <v>202111203</v>
      </c>
      <c r="B77" s="55" t="s">
        <v>660</v>
      </c>
      <c r="C77" t="str">
        <f>VLOOKUP(B77,summary!$A$5:$B$5006,2,0)</f>
        <v>Chendol浆咯</v>
      </c>
      <c r="D77" s="91">
        <v>2</v>
      </c>
      <c r="E77" s="77"/>
    </row>
    <row r="78" spans="1:5" ht="18.5" x14ac:dyDescent="0.45">
      <c r="A78" s="106">
        <v>202111203</v>
      </c>
      <c r="B78" s="55" t="s">
        <v>351</v>
      </c>
      <c r="C78" t="str">
        <f>VLOOKUP(B78,summary!$A$5:$B$5006,2,0)</f>
        <v>Dried Longan 龙眼干</v>
      </c>
      <c r="D78" s="91">
        <v>1</v>
      </c>
      <c r="E78" s="77"/>
    </row>
    <row r="79" spans="1:5" ht="18.5" x14ac:dyDescent="0.45">
      <c r="A79" s="106">
        <v>202111203</v>
      </c>
      <c r="B79" s="55" t="s">
        <v>505</v>
      </c>
      <c r="C79" t="str">
        <f>VLOOKUP(B79,summary!$A$5:$B$5006,2,0)</f>
        <v>Calamansi Juice 酸柑水</v>
      </c>
      <c r="D79" s="91">
        <v>1</v>
      </c>
      <c r="E79" s="77"/>
    </row>
    <row r="80" spans="1:5" ht="18.5" x14ac:dyDescent="0.45">
      <c r="A80" s="106">
        <v>202111203</v>
      </c>
      <c r="B80" s="55" t="s">
        <v>433</v>
      </c>
      <c r="C80" t="str">
        <f>VLOOKUP(B80,summary!$A$5:$B$5006,2,0)</f>
        <v>Sea Coconut海底椰</v>
      </c>
      <c r="D80" s="91">
        <v>6</v>
      </c>
      <c r="E80" s="77"/>
    </row>
    <row r="81" spans="1:5" ht="18.5" x14ac:dyDescent="0.45">
      <c r="A81" s="106">
        <v>202111203</v>
      </c>
      <c r="B81" s="55" t="s">
        <v>436</v>
      </c>
      <c r="C81" t="str">
        <f>VLOOKUP(B81,summary!$A$5:$B$5006,2,0)</f>
        <v>Nata De Coco椰果芊 15mm</v>
      </c>
      <c r="D81" s="91">
        <v>4</v>
      </c>
      <c r="E81" s="77"/>
    </row>
    <row r="82" spans="1:5" ht="18.5" x14ac:dyDescent="0.45">
      <c r="A82" s="106">
        <v>202111203</v>
      </c>
      <c r="B82" s="55" t="s">
        <v>457</v>
      </c>
      <c r="C82" t="str">
        <f>VLOOKUP(B82,summary!$A$5:$B$5006,2,0)</f>
        <v>Fruit Cocktail杂果</v>
      </c>
      <c r="D82" s="91">
        <v>1</v>
      </c>
      <c r="E82" s="77"/>
    </row>
    <row r="83" spans="1:5" ht="18.5" x14ac:dyDescent="0.45">
      <c r="A83" s="106">
        <v>202111203</v>
      </c>
      <c r="B83" s="55" t="s">
        <v>440</v>
      </c>
      <c r="C83" t="str">
        <f>VLOOKUP(B83,summary!$A$5:$B$5006,2,0)</f>
        <v>Aloe Vera芦荟 10MM</v>
      </c>
      <c r="D83" s="91">
        <v>2</v>
      </c>
      <c r="E83" s="77"/>
    </row>
    <row r="84" spans="1:5" ht="18.5" x14ac:dyDescent="0.45">
      <c r="A84" s="106">
        <v>202111203</v>
      </c>
      <c r="B84" s="55" t="s">
        <v>458</v>
      </c>
      <c r="C84" t="str">
        <f>VLOOKUP(B84,summary!$A$5:$B$5006,2,0)</f>
        <v>Cream Corn玉米浆</v>
      </c>
      <c r="D84" s="91">
        <v>1</v>
      </c>
      <c r="E84" s="77"/>
    </row>
    <row r="85" spans="1:5" ht="18.5" x14ac:dyDescent="0.45">
      <c r="A85" s="106">
        <v>202111204</v>
      </c>
      <c r="B85" s="55" t="s">
        <v>647</v>
      </c>
      <c r="C85" t="str">
        <f>VLOOKUP(B85,summary!$A$5:$B$5006,2,0)</f>
        <v>Mango Puree芒果</v>
      </c>
      <c r="D85" s="91">
        <v>2</v>
      </c>
      <c r="E85" s="77"/>
    </row>
    <row r="86" spans="1:5" ht="18.5" x14ac:dyDescent="0.45">
      <c r="A86" s="106">
        <v>202111204</v>
      </c>
      <c r="B86" s="55" t="s">
        <v>637</v>
      </c>
      <c r="C86" t="str">
        <f>VLOOKUP(B86,summary!$A$5:$B$5006,2,0)</f>
        <v xml:space="preserve">Fresh Soursop 红毛榴莲 </v>
      </c>
      <c r="D86" s="91">
        <v>1</v>
      </c>
      <c r="E86" s="77"/>
    </row>
    <row r="87" spans="1:5" ht="18.5" x14ac:dyDescent="0.45">
      <c r="A87" s="106">
        <v>202111204</v>
      </c>
      <c r="B87" s="55" t="s">
        <v>646</v>
      </c>
      <c r="C87" t="str">
        <f>VLOOKUP(B87,summary!$A$5:$B$5006,2,0)</f>
        <v>Durian Puree 榴莲</v>
      </c>
      <c r="D87" s="91">
        <v>2</v>
      </c>
      <c r="E87" s="77"/>
    </row>
    <row r="88" spans="1:5" ht="18.5" x14ac:dyDescent="0.45">
      <c r="A88" s="106">
        <v>202111204</v>
      </c>
      <c r="B88" s="55" t="s">
        <v>351</v>
      </c>
      <c r="C88" t="str">
        <f>VLOOKUP(B88,summary!$A$5:$B$5006,2,0)</f>
        <v>Dried Longan 龙眼干</v>
      </c>
      <c r="D88" s="91">
        <v>2</v>
      </c>
      <c r="E88" s="77"/>
    </row>
    <row r="89" spans="1:5" ht="18.5" x14ac:dyDescent="0.45">
      <c r="A89" s="106">
        <v>202111204</v>
      </c>
      <c r="B89" s="55" t="s">
        <v>289</v>
      </c>
      <c r="C89" t="str">
        <f>VLOOKUP(B89,summary!$A$5:$B$5006,2,0)</f>
        <v>Atap Seeds in Syrup亚嗒子</v>
      </c>
      <c r="D89" s="91">
        <v>2</v>
      </c>
      <c r="E89" s="77"/>
    </row>
    <row r="90" spans="1:5" ht="18.5" x14ac:dyDescent="0.45">
      <c r="A90" s="106">
        <v>202111204</v>
      </c>
      <c r="B90" s="55" t="s">
        <v>313</v>
      </c>
      <c r="C90" t="str">
        <f>VLOOKUP(B90,summary!$A$5:$B$5006,2,0)</f>
        <v>Green Bean 绿豆</v>
      </c>
      <c r="D90" s="91">
        <v>1</v>
      </c>
      <c r="E90" s="77"/>
    </row>
    <row r="91" spans="1:5" ht="18.5" x14ac:dyDescent="0.45">
      <c r="A91" s="106">
        <v>202111204</v>
      </c>
      <c r="B91" s="55" t="s">
        <v>298</v>
      </c>
      <c r="C91" t="str">
        <f>VLOOKUP(B91,summary!$A$5:$B$5006,2,0)</f>
        <v>Red Bean红豆</v>
      </c>
      <c r="D91" s="91">
        <v>1</v>
      </c>
      <c r="E91" s="77"/>
    </row>
    <row r="92" spans="1:5" ht="18.5" x14ac:dyDescent="0.45">
      <c r="A92" s="106">
        <v>202111204</v>
      </c>
      <c r="B92" s="55" t="s">
        <v>331</v>
      </c>
      <c r="C92" t="str">
        <f>VLOOKUP(B92,summary!$A$5:$B$5006,2,0)</f>
        <v>Black Glutinous Rice 黑糯米</v>
      </c>
      <c r="D92" s="91">
        <v>1</v>
      </c>
      <c r="E92" s="77"/>
    </row>
    <row r="93" spans="1:5" ht="18.5" x14ac:dyDescent="0.45">
      <c r="A93" s="106">
        <v>202111204</v>
      </c>
      <c r="B93" s="55" t="s">
        <v>322</v>
      </c>
      <c r="C93" t="str">
        <f>VLOOKUP(B93,summary!$A$5:$B$5006,2,0)</f>
        <v>Split Green Mung Bean豆畔</v>
      </c>
      <c r="D93" s="91">
        <v>1</v>
      </c>
      <c r="E93" s="77"/>
    </row>
    <row r="94" spans="1:5" ht="18.5" x14ac:dyDescent="0.45">
      <c r="A94" s="106">
        <v>202111204</v>
      </c>
      <c r="B94" s="55" t="s">
        <v>216</v>
      </c>
      <c r="C94" t="str">
        <f>VLOOKUP(B94,summary!$A$5:$B$5006,2,0)</f>
        <v>Chin Chow powder 仙 草粉</v>
      </c>
      <c r="D94" s="91">
        <v>1</v>
      </c>
      <c r="E94" s="77"/>
    </row>
    <row r="95" spans="1:5" ht="18.5" x14ac:dyDescent="0.45">
      <c r="A95" s="106">
        <v>202111204</v>
      </c>
      <c r="B95" s="55" t="s">
        <v>254</v>
      </c>
      <c r="C95" t="str">
        <f>VLOOKUP(B95,summary!$A$5:$B$5006,2,0)</f>
        <v>Sweet Potato Powder番薯粉</v>
      </c>
      <c r="D95" s="91">
        <v>1</v>
      </c>
      <c r="E95" s="77"/>
    </row>
    <row r="96" spans="1:5" ht="18.5" customHeight="1" x14ac:dyDescent="0.45">
      <c r="A96" s="106">
        <v>202111204</v>
      </c>
      <c r="B96" s="55" t="s">
        <v>372</v>
      </c>
      <c r="C96" t="str">
        <f>VLOOKUP(B96,summary!$A$5:$B$5006,2,0)</f>
        <v>Pong Thai Hai (Dry) 碰大海</v>
      </c>
      <c r="D96" s="91">
        <v>1</v>
      </c>
      <c r="E96" s="77"/>
    </row>
    <row r="97" spans="1:5" ht="18.5" customHeight="1" x14ac:dyDescent="0.45">
      <c r="A97" s="106">
        <v>202111204</v>
      </c>
      <c r="B97" s="55" t="s">
        <v>377</v>
      </c>
      <c r="C97" t="str">
        <f>VLOOKUP(B97,summary!$A$5:$B$5006,2,0)</f>
        <v>Bean Curd Sheet 腐竹</v>
      </c>
      <c r="D97" s="91">
        <v>10</v>
      </c>
      <c r="E97" s="77"/>
    </row>
    <row r="98" spans="1:5" ht="18.5" customHeight="1" x14ac:dyDescent="0.45">
      <c r="A98" s="106">
        <v>202111204</v>
      </c>
      <c r="B98" s="55" t="s">
        <v>660</v>
      </c>
      <c r="C98" t="str">
        <f>VLOOKUP(B98,summary!$A$5:$B$5006,2,0)</f>
        <v>Chendol浆咯</v>
      </c>
      <c r="D98" s="91">
        <v>1</v>
      </c>
      <c r="E98" s="77"/>
    </row>
    <row r="99" spans="1:5" ht="18.5" customHeight="1" x14ac:dyDescent="0.45">
      <c r="A99" s="106">
        <v>202111204</v>
      </c>
      <c r="B99" s="55" t="s">
        <v>537</v>
      </c>
      <c r="C99" t="str">
        <f>VLOOKUP(B99,summary!$A$5:$B$5006,2,0)</f>
        <v>Fine Sugar 白糖</v>
      </c>
      <c r="D99" s="91">
        <v>2</v>
      </c>
      <c r="E99" s="77"/>
    </row>
    <row r="100" spans="1:5" ht="18.5" customHeight="1" x14ac:dyDescent="0.45">
      <c r="A100" s="106">
        <v>202111204</v>
      </c>
      <c r="B100" s="55" t="s">
        <v>559</v>
      </c>
      <c r="C100" t="str">
        <f>VLOOKUP(B100,summary!$A$5:$B$5006,2,0)</f>
        <v>Sweet Potato 番薯</v>
      </c>
      <c r="D100" s="91">
        <v>30</v>
      </c>
      <c r="E100" s="77"/>
    </row>
    <row r="101" spans="1:5" ht="18.5" customHeight="1" x14ac:dyDescent="0.45">
      <c r="A101" s="106">
        <v>202111204</v>
      </c>
      <c r="B101" s="55" t="s">
        <v>562</v>
      </c>
      <c r="C101" t="str">
        <f>VLOOKUP(B101,summary!$A$5:$B$5006,2,0)</f>
        <v>Yam 芋头</v>
      </c>
      <c r="D101" s="91">
        <v>3</v>
      </c>
      <c r="E101" s="77"/>
    </row>
    <row r="102" spans="1:5" ht="18.5" customHeight="1" x14ac:dyDescent="0.45">
      <c r="A102" s="106">
        <v>202111204</v>
      </c>
      <c r="B102" s="55" t="s">
        <v>566</v>
      </c>
      <c r="C102" t="str">
        <f>VLOOKUP(B102,summary!$A$5:$B$5006,2,0)</f>
        <v>Lime 酸甘</v>
      </c>
      <c r="D102" s="91">
        <v>2</v>
      </c>
      <c r="E102" s="77"/>
    </row>
    <row r="103" spans="1:5" ht="18.5" customHeight="1" x14ac:dyDescent="0.45">
      <c r="A103" s="106">
        <v>202111204</v>
      </c>
      <c r="B103" s="55" t="s">
        <v>565</v>
      </c>
      <c r="C103" t="str">
        <f>VLOOKUP(B103,summary!$A$5:$B$5006,2,0)</f>
        <v>Pandan Leaf 班兰叶</v>
      </c>
      <c r="D103" s="91">
        <v>3</v>
      </c>
      <c r="E103" s="77"/>
    </row>
    <row r="104" spans="1:5" ht="18.5" customHeight="1" x14ac:dyDescent="0.45">
      <c r="A104" s="106">
        <v>202111205</v>
      </c>
      <c r="B104" s="55" t="s">
        <v>637</v>
      </c>
      <c r="C104" t="str">
        <f>VLOOKUP(B104,summary!$A$5:$B$5006,2,0)</f>
        <v xml:space="preserve">Fresh Soursop 红毛榴莲 </v>
      </c>
      <c r="D104" s="91">
        <v>1</v>
      </c>
      <c r="E104" s="77"/>
    </row>
    <row r="105" spans="1:5" ht="18.5" customHeight="1" x14ac:dyDescent="0.45">
      <c r="A105" s="106">
        <v>202111205</v>
      </c>
      <c r="B105" s="55" t="s">
        <v>646</v>
      </c>
      <c r="C105" t="str">
        <f>VLOOKUP(B105,summary!$A$5:$B$5006,2,0)</f>
        <v>Durian Puree 榴莲</v>
      </c>
      <c r="D105" s="78">
        <v>2</v>
      </c>
      <c r="E105" s="77"/>
    </row>
    <row r="106" spans="1:5" ht="18.5" customHeight="1" x14ac:dyDescent="0.45">
      <c r="A106" s="106">
        <v>202111205</v>
      </c>
      <c r="B106" s="55" t="s">
        <v>647</v>
      </c>
      <c r="C106" t="str">
        <f>VLOOKUP(B106,summary!$A$5:$B$5006,2,0)</f>
        <v>Mango Puree芒果</v>
      </c>
      <c r="D106" s="78">
        <v>1</v>
      </c>
      <c r="E106" s="77"/>
    </row>
    <row r="107" spans="1:5" ht="18.5" customHeight="1" x14ac:dyDescent="0.45">
      <c r="A107" s="106">
        <v>202111205</v>
      </c>
      <c r="B107" s="55" t="s">
        <v>299</v>
      </c>
      <c r="C107" t="str">
        <f>VLOOKUP(B107,summary!$A$5:$B$5006,2,0)</f>
        <v>Red Bean红豆</v>
      </c>
      <c r="D107" s="78">
        <v>2</v>
      </c>
      <c r="E107" s="77"/>
    </row>
    <row r="108" spans="1:5" ht="18.5" customHeight="1" x14ac:dyDescent="0.45">
      <c r="A108" s="106">
        <v>202111205</v>
      </c>
      <c r="B108" s="55" t="s">
        <v>537</v>
      </c>
      <c r="C108" t="str">
        <f>VLOOKUP(B108,summary!$A$5:$B$5006,2,0)</f>
        <v>Fine Sugar 白糖</v>
      </c>
      <c r="D108" s="78">
        <v>1</v>
      </c>
      <c r="E108" s="77"/>
    </row>
    <row r="109" spans="1:5" ht="18.5" customHeight="1" x14ac:dyDescent="0.45">
      <c r="A109" s="106">
        <v>202111206</v>
      </c>
      <c r="B109" s="55" t="s">
        <v>643</v>
      </c>
      <c r="C109" t="str">
        <f>VLOOKUP(B109,summary!$A$5:$B$5006,2,0)</f>
        <v>Fresh Soursop 红毛榴莲(无)</v>
      </c>
      <c r="D109" s="78">
        <v>3</v>
      </c>
      <c r="E109" s="77"/>
    </row>
    <row r="110" spans="1:5" ht="18.5" customHeight="1" x14ac:dyDescent="0.45">
      <c r="A110" s="106">
        <v>202111206</v>
      </c>
      <c r="B110" s="55" t="s">
        <v>665</v>
      </c>
      <c r="C110" t="str">
        <f>VLOOKUP(B110,summary!$A$5:$B$5006,2,0)</f>
        <v>Coconut Sugar Syrup 椰糖汁G</v>
      </c>
      <c r="D110" s="78">
        <v>6</v>
      </c>
      <c r="E110" s="77"/>
    </row>
    <row r="111" spans="1:5" ht="18.5" customHeight="1" x14ac:dyDescent="0.45">
      <c r="A111" s="106">
        <v>202111206</v>
      </c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69:B70">
    <cfRule type="duplicateValues" dxfId="114" priority="1"/>
  </conditionalFormatting>
  <conditionalFormatting sqref="B71">
    <cfRule type="duplicateValues" dxfId="113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7563-0F73-4057-BD77-D6B5E4A6E23F}">
  <sheetPr>
    <tabColor rgb="FFFFFF00"/>
  </sheetPr>
  <dimension ref="A1:E56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/>
      <c r="B3" s="55"/>
      <c r="C3" t="e">
        <f>VLOOKUP(B3,summary!$A$5:$B$5006,2,0)</f>
        <v>#N/A</v>
      </c>
      <c r="D3" s="78"/>
      <c r="E3" s="77"/>
    </row>
    <row r="4" spans="1:5" ht="18.5" x14ac:dyDescent="0.45">
      <c r="A4" s="106"/>
      <c r="B4" s="55"/>
      <c r="C4" t="e">
        <f>VLOOKUP(B4,summary!$A$5:$B$5006,2,0)</f>
        <v>#N/A</v>
      </c>
      <c r="D4" s="78"/>
      <c r="E4" s="77"/>
    </row>
    <row r="5" spans="1:5" ht="18.5" x14ac:dyDescent="0.45">
      <c r="A5" s="106"/>
      <c r="B5" s="55"/>
      <c r="C5" t="e">
        <f>VLOOKUP(B5,summary!$A$5:$B$5006,2,0)</f>
        <v>#N/A</v>
      </c>
      <c r="D5" s="78"/>
      <c r="E5" s="77"/>
    </row>
    <row r="6" spans="1:5" ht="18.5" x14ac:dyDescent="0.45">
      <c r="A6" s="106"/>
      <c r="B6" s="55"/>
      <c r="C6" t="e">
        <f>VLOOKUP(B6,summary!$A$5:$B$5006,2,0)</f>
        <v>#N/A</v>
      </c>
      <c r="D6" s="78"/>
      <c r="E6" s="77"/>
    </row>
    <row r="7" spans="1:5" ht="18.5" x14ac:dyDescent="0.45">
      <c r="A7" s="106"/>
      <c r="B7" s="55"/>
      <c r="C7" t="e">
        <f>VLOOKUP(B7,summary!$A$5:$B$5006,2,0)</f>
        <v>#N/A</v>
      </c>
      <c r="D7" s="78"/>
      <c r="E7" s="77"/>
    </row>
    <row r="8" spans="1:5" ht="18.5" x14ac:dyDescent="0.45">
      <c r="A8" s="106"/>
      <c r="B8" s="55"/>
      <c r="C8" t="e">
        <f>VLOOKUP(B8,summary!$A$5:$B$5006,2,0)</f>
        <v>#N/A</v>
      </c>
      <c r="D8" s="78"/>
      <c r="E8" s="77"/>
    </row>
    <row r="9" spans="1:5" ht="18.5" x14ac:dyDescent="0.45">
      <c r="A9" s="106"/>
      <c r="B9" s="55"/>
      <c r="C9" t="e">
        <f>VLOOKUP(B9,summary!$A$5:$B$5006,2,0)</f>
        <v>#N/A</v>
      </c>
      <c r="D9" s="78"/>
      <c r="E9" s="77"/>
    </row>
    <row r="10" spans="1:5" ht="18.5" x14ac:dyDescent="0.45">
      <c r="A10" s="106"/>
      <c r="B10" s="55"/>
      <c r="C10" t="e">
        <f>VLOOKUP(B10,summary!$A$5:$B$5006,2,0)</f>
        <v>#N/A</v>
      </c>
      <c r="D10" s="78"/>
      <c r="E10" s="77"/>
    </row>
    <row r="11" spans="1:5" ht="18.5" x14ac:dyDescent="0.45">
      <c r="A11" s="106"/>
      <c r="B11" s="55"/>
      <c r="C11" t="e">
        <f>VLOOKUP(B11,summary!$A$5:$B$5006,2,0)</f>
        <v>#N/A</v>
      </c>
      <c r="D11" s="78"/>
      <c r="E11" s="77"/>
    </row>
    <row r="12" spans="1:5" ht="18.5" x14ac:dyDescent="0.45">
      <c r="A12" s="106"/>
      <c r="B12" s="55"/>
      <c r="C12" t="e">
        <f>VLOOKUP(B12,summary!$A$5:$B$5006,2,0)</f>
        <v>#N/A</v>
      </c>
      <c r="D12" s="78"/>
      <c r="E12" s="77"/>
    </row>
    <row r="13" spans="1:5" ht="18.5" x14ac:dyDescent="0.45">
      <c r="A13" s="106"/>
      <c r="B13" s="55"/>
      <c r="C13" t="e">
        <f>VLOOKUP(B13,summary!$A$5:$B$5006,2,0)</f>
        <v>#N/A</v>
      </c>
      <c r="D13" s="78"/>
      <c r="E13" s="77"/>
    </row>
    <row r="14" spans="1:5" ht="18.5" x14ac:dyDescent="0.45">
      <c r="A14" s="106"/>
      <c r="B14" s="55"/>
      <c r="C14" t="e">
        <f>VLOOKUP(B14,summary!$A$5:$B$5006,2,0)</f>
        <v>#N/A</v>
      </c>
      <c r="D14" s="78"/>
      <c r="E14" s="77"/>
    </row>
    <row r="15" spans="1:5" ht="18.5" x14ac:dyDescent="0.45">
      <c r="A15" s="106"/>
      <c r="B15" s="55"/>
      <c r="C15" t="e">
        <f>VLOOKUP(B15,summary!$A$5:$B$5006,2,0)</f>
        <v>#N/A</v>
      </c>
      <c r="D15" s="78"/>
      <c r="E15" s="77"/>
    </row>
    <row r="16" spans="1:5" ht="18.5" x14ac:dyDescent="0.45">
      <c r="A16" s="106"/>
      <c r="B16" s="55"/>
      <c r="C16" t="e">
        <f>VLOOKUP(B16,summary!$A$5:$B$5006,2,0)</f>
        <v>#N/A</v>
      </c>
      <c r="D16" s="78"/>
      <c r="E16" s="77"/>
    </row>
    <row r="17" spans="1:5" ht="18.5" x14ac:dyDescent="0.45">
      <c r="A17" s="106"/>
      <c r="B17" s="55"/>
      <c r="C17" t="e">
        <f>VLOOKUP(B17,summary!$A$5:$B$5006,2,0)</f>
        <v>#N/A</v>
      </c>
      <c r="D17" s="78"/>
      <c r="E17" s="77"/>
    </row>
    <row r="18" spans="1:5" ht="18.5" x14ac:dyDescent="0.45">
      <c r="A18" s="106"/>
      <c r="B18" s="55"/>
      <c r="C18" t="e">
        <f>VLOOKUP(B18,summary!$A$5:$B$5006,2,0)</f>
        <v>#N/A</v>
      </c>
      <c r="D18" s="78"/>
      <c r="E18" s="77"/>
    </row>
    <row r="19" spans="1:5" ht="18.5" x14ac:dyDescent="0.45">
      <c r="A19" s="106"/>
      <c r="B19" s="55"/>
      <c r="C19" t="e">
        <f>VLOOKUP(B19,summary!$A$5:$B$5006,2,0)</f>
        <v>#N/A</v>
      </c>
      <c r="D19" s="78"/>
      <c r="E19" s="77"/>
    </row>
    <row r="20" spans="1:5" ht="18.5" x14ac:dyDescent="0.45">
      <c r="A20" s="106"/>
      <c r="B20" s="55"/>
      <c r="C20" t="e">
        <f>VLOOKUP(B20,summary!$A$5:$B$5006,2,0)</f>
        <v>#N/A</v>
      </c>
      <c r="D20" s="78"/>
      <c r="E20" s="77"/>
    </row>
    <row r="21" spans="1:5" ht="18.5" x14ac:dyDescent="0.45">
      <c r="A21" s="106"/>
      <c r="B21" s="55"/>
      <c r="C21" t="e">
        <f>VLOOKUP(B21,summary!$A$5:$B$5006,2,0)</f>
        <v>#N/A</v>
      </c>
      <c r="D21" s="91"/>
      <c r="E21" s="77"/>
    </row>
    <row r="22" spans="1:5" ht="18.5" x14ac:dyDescent="0.45">
      <c r="A22" s="106"/>
      <c r="B22" s="55"/>
      <c r="C22" t="e">
        <f>VLOOKUP(B22,summary!$A$5:$B$5006,2,0)</f>
        <v>#N/A</v>
      </c>
      <c r="D22" s="91"/>
      <c r="E22" s="77"/>
    </row>
    <row r="23" spans="1:5" ht="18.5" x14ac:dyDescent="0.45">
      <c r="A23" s="106"/>
      <c r="B23" s="55"/>
      <c r="C23" t="e">
        <f>VLOOKUP(B23,summary!$A$5:$B$5006,2,0)</f>
        <v>#N/A</v>
      </c>
      <c r="D23" s="91"/>
      <c r="E23" s="77"/>
    </row>
    <row r="24" spans="1:5" ht="18.5" x14ac:dyDescent="0.45">
      <c r="A24" s="106"/>
      <c r="B24" s="55"/>
      <c r="C24" t="e">
        <f>VLOOKUP(B24,summary!$A$5:$B$5006,2,0)</f>
        <v>#N/A</v>
      </c>
      <c r="D24" s="91"/>
      <c r="E24" s="77"/>
    </row>
    <row r="25" spans="1:5" ht="18.5" x14ac:dyDescent="0.45">
      <c r="A25" s="106"/>
      <c r="B25" s="55"/>
      <c r="C25" t="e">
        <f>VLOOKUP(B25,summary!$A$5:$B$5006,2,0)</f>
        <v>#N/A</v>
      </c>
      <c r="D25" s="91"/>
      <c r="E25" s="77"/>
    </row>
    <row r="26" spans="1:5" ht="18.5" x14ac:dyDescent="0.45">
      <c r="A26" s="106"/>
      <c r="B26" s="55"/>
      <c r="C26" t="e">
        <f>VLOOKUP(B26,summary!$A$5:$B$5006,2,0)</f>
        <v>#N/A</v>
      </c>
      <c r="D26" s="91"/>
      <c r="E26" s="77"/>
    </row>
    <row r="27" spans="1:5" ht="18.5" x14ac:dyDescent="0.45">
      <c r="A27" s="106"/>
      <c r="B27" s="55"/>
      <c r="C27" t="e">
        <f>VLOOKUP(B27,summary!$A$5:$B$5006,2,0)</f>
        <v>#N/A</v>
      </c>
      <c r="D27" s="91"/>
      <c r="E27" s="77"/>
    </row>
    <row r="28" spans="1:5" ht="18.5" x14ac:dyDescent="0.45">
      <c r="A28" s="106"/>
      <c r="B28" s="55"/>
      <c r="C28" t="e">
        <f>VLOOKUP(B28,summary!$A$5:$B$5006,2,0)</f>
        <v>#N/A</v>
      </c>
      <c r="D28" s="91"/>
      <c r="E28" s="77"/>
    </row>
    <row r="29" spans="1:5" ht="18.5" x14ac:dyDescent="0.45">
      <c r="A29" s="106"/>
      <c r="B29" s="55"/>
      <c r="C29" t="e">
        <f>VLOOKUP(B29,summary!$A$5:$B$5006,2,0)</f>
        <v>#N/A</v>
      </c>
      <c r="D29" s="91"/>
      <c r="E29" s="77"/>
    </row>
    <row r="30" spans="1:5" ht="18.5" x14ac:dyDescent="0.45">
      <c r="A30" s="106"/>
      <c r="B30" s="55"/>
      <c r="C30" t="e">
        <f>VLOOKUP(B30,summary!$A$5:$B$5006,2,0)</f>
        <v>#N/A</v>
      </c>
      <c r="D30" s="91"/>
      <c r="E30" s="77"/>
    </row>
    <row r="31" spans="1:5" ht="18.5" x14ac:dyDescent="0.45">
      <c r="A31" s="106"/>
      <c r="B31" s="55"/>
      <c r="C31" t="e">
        <f>VLOOKUP(B31,summary!$A$5:$B$5006,2,0)</f>
        <v>#N/A</v>
      </c>
      <c r="D31" s="91"/>
      <c r="E31" s="77"/>
    </row>
    <row r="32" spans="1:5" ht="18.5" x14ac:dyDescent="0.45">
      <c r="A32" s="106"/>
      <c r="B32" s="55"/>
      <c r="C32" t="e">
        <f>VLOOKUP(B32,summary!$A$5:$B$5006,2,0)</f>
        <v>#N/A</v>
      </c>
      <c r="D32" s="91"/>
      <c r="E32" s="77"/>
    </row>
    <row r="33" spans="1:5" ht="18.5" x14ac:dyDescent="0.45">
      <c r="A33" s="106"/>
      <c r="B33" s="55"/>
      <c r="C33" t="e">
        <f>VLOOKUP(B33,summary!$A$5:$B$5006,2,0)</f>
        <v>#N/A</v>
      </c>
      <c r="D33" s="91"/>
      <c r="E33" s="77"/>
    </row>
    <row r="34" spans="1:5" ht="18.5" x14ac:dyDescent="0.45">
      <c r="A34" s="106"/>
      <c r="B34" s="55"/>
      <c r="C34" t="e">
        <f>VLOOKUP(B34,summary!$A$5:$B$5006,2,0)</f>
        <v>#N/A</v>
      </c>
      <c r="D34" s="91"/>
      <c r="E34" s="77"/>
    </row>
    <row r="35" spans="1:5" ht="18.5" x14ac:dyDescent="0.45">
      <c r="A35" s="106"/>
      <c r="B35" s="55"/>
      <c r="C35" t="e">
        <f>VLOOKUP(B35,summary!$A$5:$B$5006,2,0)</f>
        <v>#N/A</v>
      </c>
      <c r="D35" s="91"/>
      <c r="E35" s="77"/>
    </row>
    <row r="36" spans="1:5" ht="18.5" x14ac:dyDescent="0.45">
      <c r="A36" s="106"/>
      <c r="B36" s="55"/>
      <c r="C36" t="e">
        <f>VLOOKUP(B36,summary!$A$5:$B$5006,2,0)</f>
        <v>#N/A</v>
      </c>
      <c r="D36" s="91"/>
      <c r="E36" s="77"/>
    </row>
    <row r="37" spans="1:5" ht="18.5" x14ac:dyDescent="0.45">
      <c r="A37" s="106"/>
      <c r="B37" s="55"/>
      <c r="C37" t="e">
        <f>VLOOKUP(B37,summary!$A$5:$B$5006,2,0)</f>
        <v>#N/A</v>
      </c>
      <c r="D37" s="91"/>
      <c r="E37" s="77"/>
    </row>
    <row r="38" spans="1:5" ht="18.5" x14ac:dyDescent="0.45">
      <c r="A38" s="106"/>
      <c r="B38" s="55"/>
      <c r="C38" t="e">
        <f>VLOOKUP(B38,summary!$A$5:$B$5006,2,0)</f>
        <v>#N/A</v>
      </c>
      <c r="D38" s="91"/>
      <c r="E38" s="77"/>
    </row>
    <row r="39" spans="1:5" ht="18.5" x14ac:dyDescent="0.45">
      <c r="A39" s="106"/>
      <c r="B39" s="55"/>
      <c r="C39" t="e">
        <f>VLOOKUP(B39,summary!$A$5:$B$5006,2,0)</f>
        <v>#N/A</v>
      </c>
      <c r="D39" s="91"/>
      <c r="E39" s="77"/>
    </row>
    <row r="40" spans="1:5" ht="18.5" x14ac:dyDescent="0.45">
      <c r="A40" s="106"/>
      <c r="B40" s="55"/>
      <c r="C40" t="e">
        <f>VLOOKUP(B40,summary!$A$5:$B$5006,2,0)</f>
        <v>#N/A</v>
      </c>
      <c r="D40" s="91"/>
      <c r="E40" s="77"/>
    </row>
    <row r="41" spans="1:5" ht="18.5" x14ac:dyDescent="0.45">
      <c r="A41" s="106"/>
      <c r="B41" s="55"/>
      <c r="C41" t="e">
        <f>VLOOKUP(B41,summary!$A$5:$B$5006,2,0)</f>
        <v>#N/A</v>
      </c>
      <c r="D41" s="91"/>
      <c r="E41" s="77"/>
    </row>
    <row r="42" spans="1:5" ht="18.5" x14ac:dyDescent="0.45">
      <c r="A42" s="106"/>
      <c r="B42" s="55"/>
      <c r="C42" t="e">
        <f>VLOOKUP(B42,summary!$A$5:$B$5006,2,0)</f>
        <v>#N/A</v>
      </c>
      <c r="D42" s="91"/>
      <c r="E42" s="77"/>
    </row>
    <row r="43" spans="1:5" ht="18.5" x14ac:dyDescent="0.45">
      <c r="A43" s="106"/>
      <c r="B43" s="55"/>
      <c r="C43" t="e">
        <f>VLOOKUP(B43,summary!$A$5:$B$5006,2,0)</f>
        <v>#N/A</v>
      </c>
      <c r="D43" s="91"/>
      <c r="E43" s="77"/>
    </row>
    <row r="44" spans="1:5" ht="18.5" x14ac:dyDescent="0.45">
      <c r="A44" s="106"/>
      <c r="B44" s="55"/>
      <c r="C44" t="e">
        <f>VLOOKUP(B44,summary!$A$5:$B$5006,2,0)</f>
        <v>#N/A</v>
      </c>
      <c r="D44" s="91"/>
      <c r="E44" s="77"/>
    </row>
    <row r="45" spans="1:5" ht="18.5" x14ac:dyDescent="0.45">
      <c r="A45" s="106"/>
      <c r="B45" s="55"/>
      <c r="C45" t="e">
        <f>VLOOKUP(B45,summary!$A$5:$B$5006,2,0)</f>
        <v>#N/A</v>
      </c>
      <c r="D45" s="91"/>
      <c r="E45" s="77"/>
    </row>
    <row r="46" spans="1:5" ht="18.5" x14ac:dyDescent="0.45">
      <c r="A46" s="106"/>
      <c r="B46" s="55"/>
      <c r="C46" t="e">
        <f>VLOOKUP(B46,summary!$A$5:$B$5006,2,0)</f>
        <v>#N/A</v>
      </c>
      <c r="D46" s="91"/>
      <c r="E46" s="77"/>
    </row>
    <row r="47" spans="1:5" ht="18.5" x14ac:dyDescent="0.45">
      <c r="A47" s="106"/>
      <c r="B47" s="55"/>
      <c r="C47" t="e">
        <f>VLOOKUP(B47,summary!$A$5:$B$5006,2,0)</f>
        <v>#N/A</v>
      </c>
      <c r="D47" s="91"/>
      <c r="E47" s="77"/>
    </row>
    <row r="48" spans="1:5" ht="18.5" x14ac:dyDescent="0.45">
      <c r="A48" s="106"/>
      <c r="B48" s="55"/>
      <c r="C48" t="e">
        <f>VLOOKUP(B48,summary!$A$5:$B$5006,2,0)</f>
        <v>#N/A</v>
      </c>
      <c r="D48" s="91"/>
      <c r="E48" s="77"/>
    </row>
    <row r="49" spans="1:5" ht="18.5" x14ac:dyDescent="0.45">
      <c r="A49" s="106"/>
      <c r="B49" s="55"/>
      <c r="C49" t="e">
        <f>VLOOKUP(B49,summary!$A$5:$B$5006,2,0)</f>
        <v>#N/A</v>
      </c>
      <c r="D49" s="91"/>
      <c r="E49" s="77"/>
    </row>
    <row r="50" spans="1:5" ht="18.5" x14ac:dyDescent="0.45">
      <c r="A50" s="106"/>
      <c r="B50" s="55"/>
      <c r="C50" t="e">
        <f>VLOOKUP(B50,summary!$A$5:$B$5006,2,0)</f>
        <v>#N/A</v>
      </c>
      <c r="D50" s="91"/>
      <c r="E50" s="77"/>
    </row>
    <row r="51" spans="1:5" ht="18.5" x14ac:dyDescent="0.45">
      <c r="A51" s="106"/>
      <c r="B51" s="55"/>
      <c r="C51" t="e">
        <f>VLOOKUP(B51,summary!$A$5:$B$5006,2,0)</f>
        <v>#N/A</v>
      </c>
      <c r="D51" s="91"/>
      <c r="E51" s="77"/>
    </row>
    <row r="52" spans="1:5" ht="18.5" x14ac:dyDescent="0.45">
      <c r="A52" s="106"/>
      <c r="B52" s="55"/>
      <c r="C52" t="e">
        <f>VLOOKUP(B52,summary!$A$5:$B$5006,2,0)</f>
        <v>#N/A</v>
      </c>
      <c r="D52" s="91"/>
      <c r="E52" s="77"/>
    </row>
    <row r="53" spans="1:5" ht="18.5" x14ac:dyDescent="0.45">
      <c r="A53" s="106"/>
      <c r="B53" s="55"/>
      <c r="C53" t="e">
        <f>VLOOKUP(B53,summary!$A$5:$B$5006,2,0)</f>
        <v>#N/A</v>
      </c>
      <c r="D53" s="91"/>
      <c r="E53" s="77"/>
    </row>
    <row r="54" spans="1:5" ht="18.5" x14ac:dyDescent="0.45">
      <c r="A54" s="106"/>
      <c r="B54" s="55"/>
      <c r="C54" t="e">
        <f>VLOOKUP(B54,summary!$A$5:$B$5006,2,0)</f>
        <v>#N/A</v>
      </c>
      <c r="D54" s="91"/>
      <c r="E54" s="77"/>
    </row>
    <row r="55" spans="1:5" ht="18.5" x14ac:dyDescent="0.45">
      <c r="A55" s="106"/>
      <c r="B55" s="55"/>
      <c r="C55" t="e">
        <f>VLOOKUP(B55,summary!$A$5:$B$5006,2,0)</f>
        <v>#N/A</v>
      </c>
      <c r="D55" s="91"/>
      <c r="E55" s="77"/>
    </row>
    <row r="56" spans="1:5" ht="18.5" x14ac:dyDescent="0.45">
      <c r="A56" s="106"/>
      <c r="B56" s="55"/>
      <c r="C56" t="e">
        <f>VLOOKUP(B56,summary!$A$5:$B$5006,2,0)</f>
        <v>#N/A</v>
      </c>
      <c r="D56" s="91"/>
      <c r="E56" s="77"/>
    </row>
    <row r="57" spans="1:5" ht="18.5" x14ac:dyDescent="0.45">
      <c r="A57" s="106"/>
      <c r="B57" s="55"/>
      <c r="C57" t="e">
        <f>VLOOKUP(B57,summary!$A$5:$B$5006,2,0)</f>
        <v>#N/A</v>
      </c>
      <c r="D57" s="91"/>
      <c r="E57" s="77"/>
    </row>
    <row r="58" spans="1:5" ht="18.5" x14ac:dyDescent="0.45">
      <c r="A58" s="106"/>
      <c r="B58" s="55"/>
      <c r="C58" t="e">
        <f>VLOOKUP(B58,summary!$A$5:$B$5006,2,0)</f>
        <v>#N/A</v>
      </c>
      <c r="D58" s="55"/>
      <c r="E58" s="77"/>
    </row>
    <row r="59" spans="1:5" ht="18.5" x14ac:dyDescent="0.45">
      <c r="A59" s="106"/>
      <c r="B59" s="55"/>
      <c r="C59" t="e">
        <f>VLOOKUP(B59,summary!$A$5:$B$5006,2,0)</f>
        <v>#N/A</v>
      </c>
      <c r="D59" s="55"/>
      <c r="E59" s="77"/>
    </row>
    <row r="60" spans="1:5" ht="18.5" x14ac:dyDescent="0.45">
      <c r="A60" s="106"/>
      <c r="B60" s="55"/>
      <c r="C60" t="e">
        <f>VLOOKUP(B60,summary!$A$5:$B$5006,2,0)</f>
        <v>#N/A</v>
      </c>
      <c r="D60" s="55"/>
      <c r="E60" s="77"/>
    </row>
    <row r="61" spans="1:5" ht="18.5" x14ac:dyDescent="0.45">
      <c r="A61" s="106"/>
      <c r="B61" s="55"/>
      <c r="C61" t="e">
        <f>VLOOKUP(B61,summary!$A$5:$B$5006,2,0)</f>
        <v>#N/A</v>
      </c>
      <c r="D61" s="55"/>
      <c r="E61" s="77"/>
    </row>
    <row r="62" spans="1:5" ht="18.5" x14ac:dyDescent="0.45">
      <c r="A62" s="106"/>
      <c r="B62" s="55"/>
      <c r="C62" t="e">
        <f>VLOOKUP(B62,summary!$A$5:$B$5006,2,0)</f>
        <v>#N/A</v>
      </c>
      <c r="D62" s="55"/>
      <c r="E62" s="77"/>
    </row>
    <row r="63" spans="1:5" ht="18.5" x14ac:dyDescent="0.45">
      <c r="A63" s="106"/>
      <c r="B63" s="55"/>
      <c r="C63" t="e">
        <f>VLOOKUP(B63,summary!$A$5:$B$5006,2,0)</f>
        <v>#N/A</v>
      </c>
      <c r="D63" s="55"/>
      <c r="E63" s="77"/>
    </row>
    <row r="64" spans="1:5" ht="18.5" x14ac:dyDescent="0.45">
      <c r="A64" s="106"/>
      <c r="B64" s="55"/>
      <c r="C64" t="e">
        <f>VLOOKUP(B64,summary!$A$5:$B$5006,2,0)</f>
        <v>#N/A</v>
      </c>
      <c r="D64" s="55"/>
      <c r="E64" s="77"/>
    </row>
    <row r="65" spans="1:5" ht="18.5" x14ac:dyDescent="0.45">
      <c r="A65" s="106"/>
      <c r="B65" s="55"/>
      <c r="C65" t="e">
        <f>VLOOKUP(B65,summary!$A$5:$B$5006,2,0)</f>
        <v>#N/A</v>
      </c>
      <c r="D65" s="55"/>
      <c r="E65" s="77"/>
    </row>
    <row r="66" spans="1:5" ht="18.5" x14ac:dyDescent="0.45">
      <c r="A66" s="106"/>
      <c r="B66" s="55"/>
      <c r="C66" t="e">
        <f>VLOOKUP(B66,summary!$A$5:$B$5006,2,0)</f>
        <v>#N/A</v>
      </c>
      <c r="D66" s="55"/>
      <c r="E66" s="77"/>
    </row>
    <row r="67" spans="1:5" ht="18.5" x14ac:dyDescent="0.45">
      <c r="A67" s="106"/>
      <c r="B67" s="55"/>
      <c r="C67" t="e">
        <f>VLOOKUP(B67,summary!$A$5:$B$5006,2,0)</f>
        <v>#N/A</v>
      </c>
      <c r="D67" s="55"/>
      <c r="E67" s="77"/>
    </row>
    <row r="68" spans="1:5" ht="18.5" x14ac:dyDescent="0.45">
      <c r="A68" s="106"/>
      <c r="B68" s="55"/>
      <c r="C68" t="e">
        <f>VLOOKUP(B68,summary!$A$5:$B$5006,2,0)</f>
        <v>#N/A</v>
      </c>
      <c r="D68" s="91"/>
      <c r="E68" s="77"/>
    </row>
    <row r="69" spans="1:5" ht="18.5" x14ac:dyDescent="0.45">
      <c r="A69" s="106"/>
      <c r="B69" s="55"/>
      <c r="C69" t="e">
        <f>VLOOKUP(B69,summary!$A$5:$B$5006,2,0)</f>
        <v>#N/A</v>
      </c>
      <c r="D69" s="91"/>
      <c r="E69" s="77"/>
    </row>
    <row r="70" spans="1:5" ht="18.5" x14ac:dyDescent="0.45">
      <c r="A70" s="106"/>
      <c r="B70" s="55"/>
      <c r="C70" t="e">
        <f>VLOOKUP(B70,summary!$A$5:$B$5006,2,0)</f>
        <v>#N/A</v>
      </c>
      <c r="D70" s="91"/>
      <c r="E70" s="77"/>
    </row>
    <row r="71" spans="1:5" ht="18.5" x14ac:dyDescent="0.45">
      <c r="A71" s="106"/>
      <c r="B71" s="55"/>
      <c r="C71" t="e">
        <f>VLOOKUP(B71,summary!$A$5:$B$5006,2,0)</f>
        <v>#N/A</v>
      </c>
      <c r="D71" s="91"/>
      <c r="E71" s="77"/>
    </row>
    <row r="72" spans="1:5" ht="18.5" x14ac:dyDescent="0.45">
      <c r="A72" s="106"/>
      <c r="B72" s="55"/>
      <c r="C72" t="e">
        <f>VLOOKUP(B72,summary!$A$5:$B$5006,2,0)</f>
        <v>#N/A</v>
      </c>
      <c r="D72" s="91"/>
      <c r="E72" s="77"/>
    </row>
    <row r="73" spans="1:5" ht="18.5" x14ac:dyDescent="0.45">
      <c r="A73" s="106"/>
      <c r="B73" s="55"/>
      <c r="C73" t="e">
        <f>VLOOKUP(B73,summary!$A$5:$B$5006,2,0)</f>
        <v>#N/A</v>
      </c>
      <c r="D73" s="91"/>
      <c r="E73" s="77"/>
    </row>
    <row r="74" spans="1:5" ht="18.5" x14ac:dyDescent="0.45">
      <c r="A74" s="106"/>
      <c r="B74" s="55"/>
      <c r="C74" t="e">
        <f>VLOOKUP(B74,summary!$A$5:$B$5006,2,0)</f>
        <v>#N/A</v>
      </c>
      <c r="D74" s="91"/>
      <c r="E74" s="77"/>
    </row>
    <row r="75" spans="1:5" ht="18.5" x14ac:dyDescent="0.45">
      <c r="A75" s="106"/>
      <c r="B75" s="55"/>
      <c r="C75" t="e">
        <f>VLOOKUP(B75,summary!$A$5:$B$5006,2,0)</f>
        <v>#N/A</v>
      </c>
      <c r="D75" s="91"/>
      <c r="E75" s="77"/>
    </row>
    <row r="76" spans="1:5" ht="18.5" x14ac:dyDescent="0.45">
      <c r="A76" s="106"/>
      <c r="B76" s="55"/>
      <c r="C76" t="e">
        <f>VLOOKUP(B76,summary!$A$5:$B$5006,2,0)</f>
        <v>#N/A</v>
      </c>
      <c r="D76" s="91"/>
      <c r="E76" s="77"/>
    </row>
    <row r="77" spans="1:5" ht="18.5" x14ac:dyDescent="0.45">
      <c r="A77" s="106"/>
      <c r="B77" s="55"/>
      <c r="C77" t="e">
        <f>VLOOKUP(B77,summary!$A$5:$B$5006,2,0)</f>
        <v>#N/A</v>
      </c>
      <c r="D77" s="91"/>
      <c r="E77" s="77"/>
    </row>
    <row r="78" spans="1:5" ht="18.5" x14ac:dyDescent="0.45">
      <c r="A78" s="106"/>
      <c r="B78" s="55"/>
      <c r="C78" t="e">
        <f>VLOOKUP(B78,summary!$A$5:$B$5006,2,0)</f>
        <v>#N/A</v>
      </c>
      <c r="D78" s="91"/>
      <c r="E78" s="77"/>
    </row>
    <row r="79" spans="1:5" ht="18.5" x14ac:dyDescent="0.45">
      <c r="A79" s="106"/>
      <c r="B79" s="55"/>
      <c r="C79" t="e">
        <f>VLOOKUP(B79,summary!$A$5:$B$5006,2,0)</f>
        <v>#N/A</v>
      </c>
      <c r="D79" s="91"/>
      <c r="E79" s="77"/>
    </row>
    <row r="80" spans="1:5" ht="18.5" x14ac:dyDescent="0.45">
      <c r="A80" s="106"/>
      <c r="B80" s="55"/>
      <c r="C80" t="e">
        <f>VLOOKUP(B80,summary!$A$5:$B$5006,2,0)</f>
        <v>#N/A</v>
      </c>
      <c r="D80" s="91"/>
      <c r="E80" s="77"/>
    </row>
    <row r="81" spans="1:5" ht="18.5" x14ac:dyDescent="0.45">
      <c r="A81" s="106"/>
      <c r="B81" s="55"/>
      <c r="C81" t="e">
        <f>VLOOKUP(B81,summary!$A$5:$B$5006,2,0)</f>
        <v>#N/A</v>
      </c>
      <c r="D81" s="91"/>
      <c r="E81" s="77"/>
    </row>
    <row r="82" spans="1:5" ht="18.5" x14ac:dyDescent="0.45">
      <c r="A82" s="106"/>
      <c r="B82" s="55"/>
      <c r="C82" t="e">
        <f>VLOOKUP(B82,summary!$A$5:$B$5006,2,0)</f>
        <v>#N/A</v>
      </c>
      <c r="D82" s="91"/>
      <c r="E82" s="77"/>
    </row>
    <row r="83" spans="1:5" ht="18.5" x14ac:dyDescent="0.45">
      <c r="A83" s="106"/>
      <c r="B83" s="55"/>
      <c r="C83" t="e">
        <f>VLOOKUP(B83,summary!$A$5:$B$5006,2,0)</f>
        <v>#N/A</v>
      </c>
      <c r="D83" s="91"/>
      <c r="E83" s="77"/>
    </row>
    <row r="84" spans="1:5" ht="18.5" x14ac:dyDescent="0.45">
      <c r="A84" s="106"/>
      <c r="B84" s="55"/>
      <c r="C84" t="e">
        <f>VLOOKUP(B84,summary!$A$5:$B$5006,2,0)</f>
        <v>#N/A</v>
      </c>
      <c r="D84" s="91"/>
      <c r="E84" s="77"/>
    </row>
    <row r="85" spans="1:5" ht="18.5" x14ac:dyDescent="0.45">
      <c r="A85" s="106"/>
      <c r="B85" s="55"/>
      <c r="C85" t="e">
        <f>VLOOKUP(B85,summary!$A$5:$B$5006,2,0)</f>
        <v>#N/A</v>
      </c>
      <c r="D85" s="91"/>
      <c r="E85" s="77"/>
    </row>
    <row r="86" spans="1:5" ht="18.5" x14ac:dyDescent="0.45">
      <c r="A86" s="106"/>
      <c r="B86" s="55"/>
      <c r="C86" t="e">
        <f>VLOOKUP(B86,summary!$A$5:$B$5006,2,0)</f>
        <v>#N/A</v>
      </c>
      <c r="D86" s="91"/>
      <c r="E86" s="77"/>
    </row>
    <row r="87" spans="1:5" ht="18.5" x14ac:dyDescent="0.45">
      <c r="A87" s="106"/>
      <c r="B87" s="55"/>
      <c r="C87" t="e">
        <f>VLOOKUP(B87,summary!$A$5:$B$5006,2,0)</f>
        <v>#N/A</v>
      </c>
      <c r="D87" s="91"/>
      <c r="E87" s="77"/>
    </row>
    <row r="88" spans="1:5" ht="18.5" x14ac:dyDescent="0.45">
      <c r="A88" s="106"/>
      <c r="B88" s="55"/>
      <c r="C88" t="e">
        <f>VLOOKUP(B88,summary!$A$5:$B$5006,2,0)</f>
        <v>#N/A</v>
      </c>
      <c r="D88" s="91"/>
      <c r="E88" s="77"/>
    </row>
    <row r="89" spans="1:5" ht="18.5" x14ac:dyDescent="0.45">
      <c r="A89" s="106"/>
      <c r="B89" s="55"/>
      <c r="C89" t="e">
        <f>VLOOKUP(B89,summary!$A$5:$B$5006,2,0)</f>
        <v>#N/A</v>
      </c>
      <c r="D89" s="91"/>
      <c r="E89" s="77"/>
    </row>
    <row r="90" spans="1:5" ht="18.5" x14ac:dyDescent="0.45">
      <c r="A90" s="106"/>
      <c r="B90" s="55"/>
      <c r="C90" t="e">
        <f>VLOOKUP(B90,summary!$A$5:$B$5006,2,0)</f>
        <v>#N/A</v>
      </c>
      <c r="D90" s="91"/>
      <c r="E90" s="77"/>
    </row>
    <row r="91" spans="1:5" ht="18.5" x14ac:dyDescent="0.45">
      <c r="A91" s="106"/>
      <c r="B91" s="55"/>
      <c r="C91" t="e">
        <f>VLOOKUP(B91,summary!$A$5:$B$5006,2,0)</f>
        <v>#N/A</v>
      </c>
      <c r="D91" s="91"/>
      <c r="E91" s="77"/>
    </row>
    <row r="92" spans="1:5" ht="18.5" x14ac:dyDescent="0.45">
      <c r="A92" s="106"/>
      <c r="B92" s="55"/>
      <c r="C92" t="e">
        <f>VLOOKUP(B92,summary!$A$5:$B$5006,2,0)</f>
        <v>#N/A</v>
      </c>
      <c r="D92" s="91"/>
      <c r="E92" s="77"/>
    </row>
    <row r="93" spans="1:5" ht="18.5" x14ac:dyDescent="0.45">
      <c r="A93" s="106"/>
      <c r="B93" s="55"/>
      <c r="C93" t="e">
        <f>VLOOKUP(B93,summary!$A$5:$B$5006,2,0)</f>
        <v>#N/A</v>
      </c>
      <c r="D93" s="91"/>
      <c r="E93" s="77"/>
    </row>
    <row r="94" spans="1:5" ht="18.5" x14ac:dyDescent="0.45">
      <c r="A94" s="106"/>
      <c r="B94" s="55"/>
      <c r="C94" t="e">
        <f>VLOOKUP(B94,summary!$A$5:$B$5006,2,0)</f>
        <v>#N/A</v>
      </c>
      <c r="D94" s="91"/>
      <c r="E94" s="77"/>
    </row>
    <row r="95" spans="1:5" ht="18.5" x14ac:dyDescent="0.45">
      <c r="A95" s="106"/>
      <c r="B95" s="55"/>
      <c r="C95" t="e">
        <f>VLOOKUP(B95,summary!$A$5:$B$5006,2,0)</f>
        <v>#N/A</v>
      </c>
      <c r="D95" s="91"/>
      <c r="E95" s="77"/>
    </row>
    <row r="96" spans="1:5" ht="18.5" customHeight="1" x14ac:dyDescent="0.45">
      <c r="A96" s="106"/>
      <c r="B96" s="55"/>
      <c r="C96" t="e">
        <f>VLOOKUP(B96,summary!$A$5:$B$5006,2,0)</f>
        <v>#N/A</v>
      </c>
      <c r="D96" s="91"/>
      <c r="E96" s="77"/>
    </row>
    <row r="97" spans="1:5" ht="18.5" customHeight="1" x14ac:dyDescent="0.45">
      <c r="A97" s="106"/>
      <c r="B97" s="55"/>
      <c r="C97" t="e">
        <f>VLOOKUP(B97,summary!$A$5:$B$5006,2,0)</f>
        <v>#N/A</v>
      </c>
      <c r="D97" s="91"/>
      <c r="E97" s="77"/>
    </row>
    <row r="98" spans="1:5" ht="18.5" customHeight="1" x14ac:dyDescent="0.45">
      <c r="A98" s="106"/>
      <c r="B98" s="55"/>
      <c r="C98" t="e">
        <f>VLOOKUP(B98,summary!$A$5:$B$5006,2,0)</f>
        <v>#N/A</v>
      </c>
      <c r="D98" s="91"/>
      <c r="E98" s="77"/>
    </row>
    <row r="99" spans="1:5" ht="18.5" customHeight="1" x14ac:dyDescent="0.45">
      <c r="A99" s="106"/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/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/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/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/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/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4:B55">
    <cfRule type="duplicateValues" dxfId="112" priority="1"/>
  </conditionalFormatting>
  <conditionalFormatting sqref="B56">
    <cfRule type="duplicateValues" dxfId="111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CFDD-1262-4263-8911-570904498065}">
  <sheetPr>
    <tabColor rgb="FFFFFF00"/>
  </sheetPr>
  <dimension ref="A1:E565"/>
  <sheetViews>
    <sheetView topLeftCell="A102" workbookViewId="0">
      <selection activeCell="B108" sqref="B108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433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202111207</v>
      </c>
      <c r="B3" s="55" t="s">
        <v>291</v>
      </c>
      <c r="C3" t="str">
        <f>VLOOKUP(B3,summary!$A$5:$B$5006,2,0)</f>
        <v>Atap Seeds in Syrup亚嗒子</v>
      </c>
      <c r="D3" s="78">
        <v>1</v>
      </c>
      <c r="E3" s="77"/>
    </row>
    <row r="4" spans="1:5" ht="18.5" x14ac:dyDescent="0.45">
      <c r="A4" s="106">
        <v>202111207</v>
      </c>
      <c r="B4" s="55" t="s">
        <v>658</v>
      </c>
      <c r="C4" t="str">
        <f>VLOOKUP(B4,summary!$A$5:$B$5006,2,0)</f>
        <v>Bobo Cha Cubes.摩摩喳喳</v>
      </c>
      <c r="D4" s="78">
        <v>1</v>
      </c>
      <c r="E4" s="77"/>
    </row>
    <row r="5" spans="1:5" ht="18.5" x14ac:dyDescent="0.45">
      <c r="A5" s="106">
        <v>202111207</v>
      </c>
      <c r="B5" s="55" t="s">
        <v>294</v>
      </c>
      <c r="C5" t="str">
        <f>VLOOKUP(B5,summary!$A$5:$B$5006,2,0)</f>
        <v>Chin Chow  仙 草</v>
      </c>
      <c r="D5" s="78">
        <v>1</v>
      </c>
      <c r="E5" s="77"/>
    </row>
    <row r="6" spans="1:5" ht="18.5" x14ac:dyDescent="0.45">
      <c r="A6" s="106">
        <v>202111207</v>
      </c>
      <c r="B6" s="55" t="s">
        <v>340</v>
      </c>
      <c r="C6" t="str">
        <f>VLOOKUP(B6,summary!$A$5:$B$5006,2,0)</f>
        <v>Pearl Barley 薏米</v>
      </c>
      <c r="D6" s="78">
        <v>1</v>
      </c>
      <c r="E6" s="77"/>
    </row>
    <row r="7" spans="1:5" ht="18.5" x14ac:dyDescent="0.45">
      <c r="A7" s="106">
        <v>202111207</v>
      </c>
      <c r="B7" s="55" t="s">
        <v>343</v>
      </c>
      <c r="C7" t="str">
        <f>VLOOKUP(B7,summary!$A$5:$B$5006,2,0)</f>
        <v>Big Sago 大丸</v>
      </c>
      <c r="D7" s="78">
        <v>1</v>
      </c>
      <c r="E7" s="77"/>
    </row>
    <row r="8" spans="1:5" ht="18.5" x14ac:dyDescent="0.45">
      <c r="A8" s="106">
        <v>202111207</v>
      </c>
      <c r="B8" s="55" t="s">
        <v>299</v>
      </c>
      <c r="C8" t="str">
        <f>VLOOKUP(B8,summary!$A$5:$B$5006,2,0)</f>
        <v>Red Bean红豆</v>
      </c>
      <c r="D8" s="78">
        <v>1</v>
      </c>
      <c r="E8" s="77"/>
    </row>
    <row r="9" spans="1:5" ht="18.5" x14ac:dyDescent="0.45">
      <c r="A9" s="106">
        <v>202111207</v>
      </c>
      <c r="B9" s="55" t="s">
        <v>314</v>
      </c>
      <c r="C9" t="str">
        <f>VLOOKUP(B9,summary!$A$5:$B$5006,2,0)</f>
        <v>Green Bean 绿豆</v>
      </c>
      <c r="D9" s="78">
        <v>1</v>
      </c>
      <c r="E9" s="77"/>
    </row>
    <row r="10" spans="1:5" ht="18.5" x14ac:dyDescent="0.45">
      <c r="A10" s="106">
        <v>202111207</v>
      </c>
      <c r="B10" s="55" t="s">
        <v>372</v>
      </c>
      <c r="C10" t="str">
        <f>VLOOKUP(B10,summary!$A$5:$B$5006,2,0)</f>
        <v>Pong Thai Hai (Dry) 碰大海</v>
      </c>
      <c r="D10" s="78">
        <v>1</v>
      </c>
      <c r="E10" s="77"/>
    </row>
    <row r="11" spans="1:5" ht="18.5" x14ac:dyDescent="0.45">
      <c r="A11" s="106">
        <v>202111207</v>
      </c>
      <c r="B11" s="55" t="s">
        <v>297</v>
      </c>
      <c r="C11" t="str">
        <f>VLOOKUP(B11,summary!$A$5:$B$5006,2,0)</f>
        <v>GingKo Nut (Peel off)白果仁</v>
      </c>
      <c r="D11" s="78">
        <v>2</v>
      </c>
      <c r="E11" s="77"/>
    </row>
    <row r="12" spans="1:5" ht="18.5" x14ac:dyDescent="0.45">
      <c r="A12" s="106">
        <v>202111207</v>
      </c>
      <c r="B12" s="55" t="s">
        <v>322</v>
      </c>
      <c r="C12" t="str">
        <f>VLOOKUP(B12,summary!$A$5:$B$5006,2,0)</f>
        <v>Split Green Mung Bean豆畔</v>
      </c>
      <c r="D12" s="78">
        <v>1</v>
      </c>
      <c r="E12" s="77"/>
    </row>
    <row r="13" spans="1:5" ht="18.5" x14ac:dyDescent="0.45">
      <c r="A13" s="106">
        <v>202111207</v>
      </c>
      <c r="B13" s="55" t="s">
        <v>660</v>
      </c>
      <c r="C13" t="str">
        <f>VLOOKUP(B13,summary!$A$5:$B$5006,2,0)</f>
        <v>Chendol浆咯</v>
      </c>
      <c r="D13" s="78">
        <v>1</v>
      </c>
      <c r="E13" s="77"/>
    </row>
    <row r="14" spans="1:5" ht="18.5" x14ac:dyDescent="0.45">
      <c r="A14" s="106">
        <v>202111207</v>
      </c>
      <c r="B14" s="55" t="s">
        <v>572</v>
      </c>
      <c r="C14" t="str">
        <f>VLOOKUP(B14,summary!$A$5:$B$5006,2,0)</f>
        <v>Ginger 老姜</v>
      </c>
      <c r="D14" s="78">
        <v>1</v>
      </c>
      <c r="E14" s="77"/>
    </row>
    <row r="15" spans="1:5" ht="18.5" x14ac:dyDescent="0.45">
      <c r="A15" s="106">
        <v>202111207</v>
      </c>
      <c r="B15" s="55" t="s">
        <v>565</v>
      </c>
      <c r="C15" t="str">
        <f>VLOOKUP(B15,summary!$A$5:$B$5006,2,0)</f>
        <v>Pandan Leaf 班兰叶</v>
      </c>
      <c r="D15" s="78">
        <v>2</v>
      </c>
      <c r="E15" s="77"/>
    </row>
    <row r="16" spans="1:5" ht="18.5" x14ac:dyDescent="0.45">
      <c r="A16" s="106">
        <v>202111207</v>
      </c>
      <c r="B16" s="55" t="s">
        <v>559</v>
      </c>
      <c r="C16" t="str">
        <f>VLOOKUP(B16,summary!$A$5:$B$5006,2,0)</f>
        <v>Sweet Potato 番薯</v>
      </c>
      <c r="D16" s="78">
        <v>20</v>
      </c>
      <c r="E16" s="77"/>
    </row>
    <row r="17" spans="1:5" ht="18.5" x14ac:dyDescent="0.45">
      <c r="A17" s="106">
        <v>202111207</v>
      </c>
      <c r="B17" s="55" t="s">
        <v>562</v>
      </c>
      <c r="C17" t="str">
        <f>VLOOKUP(B17,summary!$A$5:$B$5006,2,0)</f>
        <v>Yam 芋头</v>
      </c>
      <c r="D17" s="78">
        <v>4</v>
      </c>
      <c r="E17" s="77"/>
    </row>
    <row r="18" spans="1:5" ht="18.5" x14ac:dyDescent="0.45">
      <c r="A18" s="106">
        <v>202111207</v>
      </c>
      <c r="B18" s="55" t="s">
        <v>578</v>
      </c>
      <c r="C18" t="str">
        <f>VLOOKUP(B18,summary!$A$5:$B$5006,2,0)</f>
        <v>Yu Tiao 油条</v>
      </c>
      <c r="D18" s="78">
        <v>20</v>
      </c>
      <c r="E18" s="77"/>
    </row>
    <row r="19" spans="1:5" ht="18.5" x14ac:dyDescent="0.45">
      <c r="A19" s="106">
        <v>202111208</v>
      </c>
      <c r="B19" s="55" t="s">
        <v>335</v>
      </c>
      <c r="C19" t="str">
        <f>VLOOKUP(B19,summary!$A$5:$B$5006,2,0)</f>
        <v>White Glutinous Rice白糯米</v>
      </c>
      <c r="D19" s="78">
        <v>1</v>
      </c>
      <c r="E19" s="77"/>
    </row>
    <row r="20" spans="1:5" ht="18.5" x14ac:dyDescent="0.45">
      <c r="A20" s="106">
        <v>202111208</v>
      </c>
      <c r="B20" s="55" t="s">
        <v>340</v>
      </c>
      <c r="C20" t="str">
        <f>VLOOKUP(B20,summary!$A$5:$B$5006,2,0)</f>
        <v>Pearl Barley 薏米</v>
      </c>
      <c r="D20" s="78">
        <v>1</v>
      </c>
      <c r="E20" s="77"/>
    </row>
    <row r="21" spans="1:5" ht="18.5" x14ac:dyDescent="0.45">
      <c r="A21" s="106">
        <v>202111208</v>
      </c>
      <c r="B21" s="55" t="s">
        <v>374</v>
      </c>
      <c r="C21" t="str">
        <f>VLOOKUP(B21,summary!$A$5:$B$5006,2,0)</f>
        <v>Bean Curd Sheet 腐竹</v>
      </c>
      <c r="D21" s="91">
        <v>10</v>
      </c>
      <c r="E21" s="77"/>
    </row>
    <row r="22" spans="1:5" ht="18.5" x14ac:dyDescent="0.45">
      <c r="A22" s="106">
        <v>202111208</v>
      </c>
      <c r="B22" s="55" t="s">
        <v>495</v>
      </c>
      <c r="C22" t="str">
        <f>VLOOKUP(B22,summary!$A$5:$B$5006,2,0)</f>
        <v>Coconut Milk 椰浆</v>
      </c>
      <c r="D22" s="91">
        <v>2</v>
      </c>
      <c r="E22" s="77"/>
    </row>
    <row r="23" spans="1:5" ht="18.5" x14ac:dyDescent="0.45">
      <c r="A23" s="106">
        <v>202111208</v>
      </c>
      <c r="B23" s="55" t="s">
        <v>558</v>
      </c>
      <c r="C23" t="str">
        <f>VLOOKUP(B23,summary!$A$5:$B$5006,2,0)</f>
        <v>Tapioca木薯</v>
      </c>
      <c r="D23" s="91">
        <v>10</v>
      </c>
      <c r="E23" s="77"/>
    </row>
    <row r="24" spans="1:5" ht="18.5" x14ac:dyDescent="0.45">
      <c r="A24" s="106">
        <v>202111208</v>
      </c>
      <c r="B24" s="55" t="s">
        <v>559</v>
      </c>
      <c r="C24" t="str">
        <f>VLOOKUP(B24,summary!$A$5:$B$5006,2,0)</f>
        <v>Sweet Potato 番薯</v>
      </c>
      <c r="D24" s="91">
        <v>20</v>
      </c>
      <c r="E24" s="77"/>
    </row>
    <row r="25" spans="1:5" ht="18.5" x14ac:dyDescent="0.45">
      <c r="A25" s="106">
        <v>202111208</v>
      </c>
      <c r="B25" s="55" t="s">
        <v>562</v>
      </c>
      <c r="C25" t="str">
        <f>VLOOKUP(B25,summary!$A$5:$B$5006,2,0)</f>
        <v>Yam 芋头</v>
      </c>
      <c r="D25" s="91">
        <v>5</v>
      </c>
      <c r="E25" s="77"/>
    </row>
    <row r="26" spans="1:5" ht="18.5" x14ac:dyDescent="0.45">
      <c r="A26" s="106">
        <v>202111208</v>
      </c>
      <c r="B26" s="55" t="s">
        <v>565</v>
      </c>
      <c r="C26" t="str">
        <f>VLOOKUP(B26,summary!$A$5:$B$5006,2,0)</f>
        <v>Pandan Leaf 班兰叶</v>
      </c>
      <c r="D26" s="91">
        <v>1</v>
      </c>
      <c r="E26" s="77"/>
    </row>
    <row r="27" spans="1:5" ht="18.5" x14ac:dyDescent="0.45">
      <c r="A27" s="106">
        <v>202111209</v>
      </c>
      <c r="B27" s="55" t="s">
        <v>321</v>
      </c>
      <c r="C27" t="str">
        <f>VLOOKUP(B27,summary!$A$5:$B$5006,2,0)</f>
        <v>Split Green Mung Bean豆畔</v>
      </c>
      <c r="D27" s="91">
        <v>2</v>
      </c>
      <c r="E27" s="77"/>
    </row>
    <row r="28" spans="1:5" ht="18.5" x14ac:dyDescent="0.45">
      <c r="A28" s="106">
        <v>202111209</v>
      </c>
      <c r="B28" s="55" t="s">
        <v>334</v>
      </c>
      <c r="C28" t="str">
        <f>VLOOKUP(B28,summary!$A$5:$B$5006,2,0)</f>
        <v>White Glutinous Rice白糯米</v>
      </c>
      <c r="D28" s="91">
        <v>1</v>
      </c>
      <c r="E28" s="77"/>
    </row>
    <row r="29" spans="1:5" ht="18.5" x14ac:dyDescent="0.45">
      <c r="A29" s="106">
        <v>202111209</v>
      </c>
      <c r="B29" s="55" t="s">
        <v>330</v>
      </c>
      <c r="C29" t="str">
        <f>VLOOKUP(B29,summary!$A$5:$B$5006,2,0)</f>
        <v>Black Glutinous Rice 黑糯米</v>
      </c>
      <c r="D29" s="91">
        <v>2</v>
      </c>
      <c r="E29" s="77"/>
    </row>
    <row r="30" spans="1:5" ht="18.5" x14ac:dyDescent="0.45">
      <c r="A30" s="106">
        <v>202111210</v>
      </c>
      <c r="B30" s="55" t="s">
        <v>658</v>
      </c>
      <c r="C30" t="str">
        <f>VLOOKUP(B30,summary!$A$5:$B$5006,2,0)</f>
        <v>Bobo Cha Cubes.摩摩喳喳</v>
      </c>
      <c r="D30" s="91">
        <v>1</v>
      </c>
      <c r="E30" s="77"/>
    </row>
    <row r="31" spans="1:5" ht="18.5" x14ac:dyDescent="0.45">
      <c r="A31" s="106">
        <v>202111210</v>
      </c>
      <c r="B31" s="55" t="s">
        <v>389</v>
      </c>
      <c r="C31" t="str">
        <f>VLOOKUP(B31,summary!$A$5:$B$5006,2,0)</f>
        <v>Fine Salt  幼盐</v>
      </c>
      <c r="D31" s="91">
        <v>1</v>
      </c>
      <c r="E31" s="77"/>
    </row>
    <row r="32" spans="1:5" ht="18.5" x14ac:dyDescent="0.45">
      <c r="A32" s="106">
        <v>202111210</v>
      </c>
      <c r="B32" s="55" t="s">
        <v>291</v>
      </c>
      <c r="C32" t="str">
        <f>VLOOKUP(B32,summary!$A$5:$B$5006,2,0)</f>
        <v>Atap Seeds in Syrup亚嗒子</v>
      </c>
      <c r="D32" s="91">
        <v>2</v>
      </c>
      <c r="E32" s="77"/>
    </row>
    <row r="33" spans="1:5" ht="18.5" x14ac:dyDescent="0.45">
      <c r="A33" s="106">
        <v>202111210</v>
      </c>
      <c r="B33" s="55" t="s">
        <v>331</v>
      </c>
      <c r="C33" t="str">
        <f>VLOOKUP(B33,summary!$A$5:$B$5006,2,0)</f>
        <v>Black Glutinous Rice 黑糯米</v>
      </c>
      <c r="D33" s="91">
        <v>1</v>
      </c>
      <c r="E33" s="77"/>
    </row>
    <row r="34" spans="1:5" ht="18.5" x14ac:dyDescent="0.45">
      <c r="A34" s="106">
        <v>202111210</v>
      </c>
      <c r="B34" s="55" t="s">
        <v>343</v>
      </c>
      <c r="C34" t="str">
        <f>VLOOKUP(B34,summary!$A$5:$B$5006,2,0)</f>
        <v>Big Sago 大丸</v>
      </c>
      <c r="D34" s="91">
        <v>1</v>
      </c>
      <c r="E34" s="77"/>
    </row>
    <row r="35" spans="1:5" ht="18.5" x14ac:dyDescent="0.45">
      <c r="A35" s="106">
        <v>202111210</v>
      </c>
      <c r="B35" s="55" t="s">
        <v>314</v>
      </c>
      <c r="C35" t="str">
        <f>VLOOKUP(B35,summary!$A$5:$B$5006,2,0)</f>
        <v>Green Bean 绿豆</v>
      </c>
      <c r="D35" s="91">
        <v>1</v>
      </c>
      <c r="E35" s="77"/>
    </row>
    <row r="36" spans="1:5" ht="18.5" x14ac:dyDescent="0.45">
      <c r="A36" s="106">
        <v>202111210</v>
      </c>
      <c r="B36" s="55" t="s">
        <v>299</v>
      </c>
      <c r="C36" t="str">
        <f>VLOOKUP(B36,summary!$A$5:$B$5006,2,0)</f>
        <v>Red Bean红豆</v>
      </c>
      <c r="D36" s="91">
        <v>3</v>
      </c>
      <c r="E36" s="77"/>
    </row>
    <row r="37" spans="1:5" ht="18.5" x14ac:dyDescent="0.45">
      <c r="A37" s="106">
        <v>202111210</v>
      </c>
      <c r="B37" s="55" t="s">
        <v>322</v>
      </c>
      <c r="C37" t="str">
        <f>VLOOKUP(B37,summary!$A$5:$B$5006,2,0)</f>
        <v>Split Green Mung Bean豆畔</v>
      </c>
      <c r="D37" s="91">
        <v>1</v>
      </c>
      <c r="E37" s="77"/>
    </row>
    <row r="38" spans="1:5" ht="18.5" x14ac:dyDescent="0.45">
      <c r="A38" s="106">
        <v>202111210</v>
      </c>
      <c r="B38" s="55" t="s">
        <v>533</v>
      </c>
      <c r="C38" t="str">
        <f>VLOOKUP(B38,summary!$A$5:$B$5006,2,0)</f>
        <v>Brown Sugar 黑糖</v>
      </c>
      <c r="D38" s="91">
        <v>1</v>
      </c>
      <c r="E38" s="77"/>
    </row>
    <row r="39" spans="1:5" ht="18.5" x14ac:dyDescent="0.45">
      <c r="A39" s="106">
        <v>202111210</v>
      </c>
      <c r="B39" s="55" t="s">
        <v>565</v>
      </c>
      <c r="C39" t="str">
        <f>VLOOKUP(B39,summary!$A$5:$B$5006,2,0)</f>
        <v>Pandan Leaf 班兰叶</v>
      </c>
      <c r="D39" s="91">
        <v>1</v>
      </c>
      <c r="E39" s="77"/>
    </row>
    <row r="40" spans="1:5" ht="18.5" x14ac:dyDescent="0.45">
      <c r="A40" s="106">
        <v>202111210</v>
      </c>
      <c r="B40" s="55" t="s">
        <v>559</v>
      </c>
      <c r="C40" t="str">
        <f>VLOOKUP(B40,summary!$A$5:$B$5006,2,0)</f>
        <v>Sweet Potato 番薯</v>
      </c>
      <c r="D40" s="91">
        <v>30</v>
      </c>
      <c r="E40" s="77"/>
    </row>
    <row r="41" spans="1:5" ht="18.5" x14ac:dyDescent="0.45">
      <c r="A41" s="106">
        <v>202111210</v>
      </c>
      <c r="B41" s="55" t="s">
        <v>562</v>
      </c>
      <c r="C41" t="str">
        <f>VLOOKUP(B41,summary!$A$5:$B$5006,2,0)</f>
        <v>Yam 芋头</v>
      </c>
      <c r="D41" s="91">
        <v>6</v>
      </c>
      <c r="E41" s="77"/>
    </row>
    <row r="42" spans="1:5" ht="18.5" x14ac:dyDescent="0.45">
      <c r="A42" s="106">
        <v>202111210</v>
      </c>
      <c r="B42" s="55" t="s">
        <v>578</v>
      </c>
      <c r="C42" t="str">
        <f>VLOOKUP(B42,summary!$A$5:$B$5006,2,0)</f>
        <v>Yu Tiao 油条</v>
      </c>
      <c r="D42" s="91">
        <v>20</v>
      </c>
      <c r="E42" s="77"/>
    </row>
    <row r="43" spans="1:5" ht="18.5" x14ac:dyDescent="0.45">
      <c r="A43" s="106">
        <v>202111211</v>
      </c>
      <c r="B43" s="55" t="s">
        <v>331</v>
      </c>
      <c r="C43" t="str">
        <f>VLOOKUP(B43,summary!$A$5:$B$5006,2,0)</f>
        <v>Black Glutinous Rice 黑糯米</v>
      </c>
      <c r="D43" s="91">
        <v>1</v>
      </c>
      <c r="E43" s="77"/>
    </row>
    <row r="44" spans="1:5" ht="18.5" x14ac:dyDescent="0.45">
      <c r="A44" s="106">
        <v>202111211</v>
      </c>
      <c r="B44" s="55" t="s">
        <v>647</v>
      </c>
      <c r="C44" t="str">
        <f>VLOOKUP(B44,summary!$A$5:$B$5006,2,0)</f>
        <v>Mango Puree芒果</v>
      </c>
      <c r="D44" s="91">
        <v>1</v>
      </c>
      <c r="E44" s="77"/>
    </row>
    <row r="45" spans="1:5" ht="18.5" x14ac:dyDescent="0.45">
      <c r="A45" s="106">
        <v>202111211</v>
      </c>
      <c r="B45" s="55" t="s">
        <v>294</v>
      </c>
      <c r="C45" t="str">
        <f>VLOOKUP(B45,summary!$A$5:$B$5006,2,0)</f>
        <v>Chin Chow  仙 草</v>
      </c>
      <c r="D45" s="91">
        <v>2</v>
      </c>
      <c r="E45" s="77"/>
    </row>
    <row r="46" spans="1:5" ht="18.5" x14ac:dyDescent="0.45">
      <c r="A46" s="106">
        <v>202111211</v>
      </c>
      <c r="B46" s="55" t="s">
        <v>299</v>
      </c>
      <c r="C46" t="str">
        <f>VLOOKUP(B46,summary!$A$5:$B$5006,2,0)</f>
        <v>Red Bean红豆</v>
      </c>
      <c r="D46" s="91">
        <v>2</v>
      </c>
      <c r="E46" s="77"/>
    </row>
    <row r="47" spans="1:5" ht="18.5" x14ac:dyDescent="0.45">
      <c r="A47" s="106">
        <v>202111211</v>
      </c>
      <c r="B47" s="55" t="s">
        <v>340</v>
      </c>
      <c r="C47" t="str">
        <f>VLOOKUP(B47,summary!$A$5:$B$5006,2,0)</f>
        <v>Pearl Barley 薏米</v>
      </c>
      <c r="D47" s="91">
        <v>1</v>
      </c>
      <c r="E47" s="77"/>
    </row>
    <row r="48" spans="1:5" ht="18.5" x14ac:dyDescent="0.45">
      <c r="A48" s="106">
        <v>202111211</v>
      </c>
      <c r="B48" s="55" t="s">
        <v>351</v>
      </c>
      <c r="C48" t="str">
        <f>VLOOKUP(B48,summary!$A$5:$B$5006,2,0)</f>
        <v>Dried Longan 龙眼干</v>
      </c>
      <c r="D48" s="91">
        <v>2</v>
      </c>
      <c r="E48" s="77"/>
    </row>
    <row r="49" spans="1:5" ht="18.5" x14ac:dyDescent="0.45">
      <c r="A49" s="106">
        <v>202111211</v>
      </c>
      <c r="B49" s="55" t="s">
        <v>343</v>
      </c>
      <c r="C49" t="str">
        <f>VLOOKUP(B49,summary!$A$5:$B$5006,2,0)</f>
        <v>Big Sago 大丸</v>
      </c>
      <c r="D49" s="91">
        <v>1</v>
      </c>
      <c r="E49" s="77"/>
    </row>
    <row r="50" spans="1:5" ht="18.5" x14ac:dyDescent="0.45">
      <c r="A50" s="106">
        <v>202111211</v>
      </c>
      <c r="B50" s="55" t="s">
        <v>314</v>
      </c>
      <c r="C50" t="str">
        <f>VLOOKUP(B50,summary!$A$5:$B$5006,2,0)</f>
        <v>Green Bean 绿豆</v>
      </c>
      <c r="D50" s="91">
        <v>1</v>
      </c>
      <c r="E50" s="77"/>
    </row>
    <row r="51" spans="1:5" ht="18.5" x14ac:dyDescent="0.45">
      <c r="A51" s="106">
        <v>202111211</v>
      </c>
      <c r="B51" s="55" t="s">
        <v>660</v>
      </c>
      <c r="C51" t="str">
        <f>VLOOKUP(B51,summary!$A$5:$B$5006,2,0)</f>
        <v>Chendol浆咯</v>
      </c>
      <c r="D51" s="91">
        <v>1</v>
      </c>
      <c r="E51" s="77"/>
    </row>
    <row r="52" spans="1:5" ht="18.5" x14ac:dyDescent="0.45">
      <c r="A52" s="106">
        <v>202111211</v>
      </c>
      <c r="B52" s="55" t="s">
        <v>565</v>
      </c>
      <c r="C52" t="str">
        <f>VLOOKUP(B52,summary!$A$5:$B$5006,2,0)</f>
        <v>Pandan Leaf 班兰叶</v>
      </c>
      <c r="D52" s="91">
        <v>1</v>
      </c>
      <c r="E52" s="77"/>
    </row>
    <row r="53" spans="1:5" ht="18.5" x14ac:dyDescent="0.45">
      <c r="A53" s="106">
        <v>202111211</v>
      </c>
      <c r="B53" s="55" t="s">
        <v>578</v>
      </c>
      <c r="C53" t="str">
        <f>VLOOKUP(B53,summary!$A$5:$B$5006,2,0)</f>
        <v>Yu Tiao 油条</v>
      </c>
      <c r="D53" s="91">
        <v>10</v>
      </c>
      <c r="E53" s="77"/>
    </row>
    <row r="54" spans="1:5" ht="18.5" x14ac:dyDescent="0.45">
      <c r="A54" s="106">
        <v>202111212</v>
      </c>
      <c r="B54" s="55" t="s">
        <v>340</v>
      </c>
      <c r="C54" t="str">
        <f>VLOOKUP(B54,summary!$A$5:$B$5006,2,0)</f>
        <v>Pearl Barley 薏米</v>
      </c>
      <c r="D54" s="91">
        <v>3</v>
      </c>
      <c r="E54" s="77"/>
    </row>
    <row r="55" spans="1:5" ht="18.5" x14ac:dyDescent="0.45">
      <c r="A55" s="106">
        <v>202111213</v>
      </c>
      <c r="B55" s="55" t="s">
        <v>660</v>
      </c>
      <c r="C55" t="str">
        <f>VLOOKUP(B55,summary!$A$5:$B$5006,2,0)</f>
        <v>Chendol浆咯</v>
      </c>
      <c r="D55" s="91">
        <v>1</v>
      </c>
      <c r="E55" s="77"/>
    </row>
    <row r="56" spans="1:5" ht="18.5" x14ac:dyDescent="0.45">
      <c r="A56" s="106">
        <v>202111213</v>
      </c>
      <c r="B56" s="55" t="s">
        <v>294</v>
      </c>
      <c r="C56" t="str">
        <f>VLOOKUP(B56,summary!$A$5:$B$5006,2,0)</f>
        <v>Chin Chow  仙 草</v>
      </c>
      <c r="D56" s="91">
        <v>5</v>
      </c>
      <c r="E56" s="77"/>
    </row>
    <row r="57" spans="1:5" ht="18.5" x14ac:dyDescent="0.45">
      <c r="A57" s="106">
        <v>202111213</v>
      </c>
      <c r="B57" s="55" t="s">
        <v>299</v>
      </c>
      <c r="C57" t="str">
        <f>VLOOKUP(B57,summary!$A$5:$B$5006,2,0)</f>
        <v>Red Bean红豆</v>
      </c>
      <c r="D57" s="91">
        <v>1</v>
      </c>
      <c r="E57" s="77"/>
    </row>
    <row r="58" spans="1:5" ht="18.5" x14ac:dyDescent="0.45">
      <c r="A58" s="106">
        <v>202111213</v>
      </c>
      <c r="B58" s="55" t="s">
        <v>340</v>
      </c>
      <c r="C58" t="str">
        <f>VLOOKUP(B58,summary!$A$5:$B$5006,2,0)</f>
        <v>Pearl Barley 薏米</v>
      </c>
      <c r="D58" s="55">
        <v>2</v>
      </c>
      <c r="E58" s="77"/>
    </row>
    <row r="59" spans="1:5" ht="18.5" x14ac:dyDescent="0.45">
      <c r="A59" s="106">
        <v>202111213</v>
      </c>
      <c r="B59" s="55" t="s">
        <v>351</v>
      </c>
      <c r="C59" t="str">
        <f>VLOOKUP(B59,summary!$A$5:$B$5006,2,0)</f>
        <v>Dried Longan 龙眼干</v>
      </c>
      <c r="D59" s="55">
        <v>1</v>
      </c>
      <c r="E59" s="77"/>
    </row>
    <row r="60" spans="1:5" ht="18.5" x14ac:dyDescent="0.45">
      <c r="A60" s="106">
        <v>202111213</v>
      </c>
      <c r="B60" s="55" t="s">
        <v>433</v>
      </c>
      <c r="C60" t="str">
        <f>VLOOKUP(B60,summary!$A$5:$B$5006,2,0)</f>
        <v>Sea Coconut海底椰</v>
      </c>
      <c r="D60" s="55">
        <v>1</v>
      </c>
      <c r="E60" s="77"/>
    </row>
    <row r="61" spans="1:5" ht="18.5" x14ac:dyDescent="0.45">
      <c r="A61" s="106">
        <v>202111214</v>
      </c>
      <c r="B61" s="55" t="s">
        <v>310</v>
      </c>
      <c r="C61" t="str">
        <f>VLOOKUP(B61,summary!$A$5:$B$5006,2,0)</f>
        <v>Chia Tao赤豆</v>
      </c>
      <c r="D61" s="55">
        <v>1</v>
      </c>
      <c r="E61" s="77"/>
    </row>
    <row r="62" spans="1:5" ht="18.5" x14ac:dyDescent="0.45">
      <c r="A62" s="106">
        <v>202111214</v>
      </c>
      <c r="B62" s="55" t="s">
        <v>314</v>
      </c>
      <c r="C62" t="str">
        <f>VLOOKUP(B62,summary!$A$5:$B$5006,2,0)</f>
        <v>Green Bean 绿豆</v>
      </c>
      <c r="D62" s="55">
        <v>2</v>
      </c>
      <c r="E62" s="77"/>
    </row>
    <row r="63" spans="1:5" ht="18.5" x14ac:dyDescent="0.45">
      <c r="A63" s="106">
        <v>202111214</v>
      </c>
      <c r="B63" s="55" t="s">
        <v>331</v>
      </c>
      <c r="C63" t="str">
        <f>VLOOKUP(B63,summary!$A$5:$B$5006,2,0)</f>
        <v>Black Glutinous Rice 黑糯米</v>
      </c>
      <c r="D63" s="55">
        <v>2</v>
      </c>
      <c r="E63" s="77"/>
    </row>
    <row r="64" spans="1:5" ht="18.5" x14ac:dyDescent="0.45">
      <c r="A64" s="106">
        <v>202111214</v>
      </c>
      <c r="B64" s="55" t="s">
        <v>338</v>
      </c>
      <c r="C64" t="str">
        <f>VLOOKUP(B64,summary!$A$5:$B$5006,2,0)</f>
        <v>White Wheat 大麦</v>
      </c>
      <c r="D64" s="55">
        <v>1</v>
      </c>
      <c r="E64" s="77"/>
    </row>
    <row r="65" spans="1:5" ht="18.5" x14ac:dyDescent="0.45">
      <c r="A65" s="106">
        <v>202111214</v>
      </c>
      <c r="B65" s="55" t="s">
        <v>368</v>
      </c>
      <c r="C65" t="str">
        <f>VLOOKUP(B65,summary!$A$5:$B$5006,2,0)</f>
        <v>GingKo Nut白果粒</v>
      </c>
      <c r="D65" s="55">
        <v>3</v>
      </c>
      <c r="E65" s="77"/>
    </row>
    <row r="66" spans="1:5" ht="18.5" x14ac:dyDescent="0.45">
      <c r="A66" s="106">
        <v>202111214</v>
      </c>
      <c r="B66" s="55" t="s">
        <v>372</v>
      </c>
      <c r="C66" t="str">
        <f>VLOOKUP(B66,summary!$A$5:$B$5006,2,0)</f>
        <v>Pong Thai Hai (Dry) 碰大海</v>
      </c>
      <c r="D66" s="55">
        <v>1</v>
      </c>
      <c r="E66" s="77"/>
    </row>
    <row r="67" spans="1:5" ht="18.5" x14ac:dyDescent="0.45">
      <c r="A67" s="106">
        <v>202111215</v>
      </c>
      <c r="B67" s="55" t="s">
        <v>289</v>
      </c>
      <c r="C67" t="str">
        <f>VLOOKUP(B67,summary!$A$5:$B$5006,2,0)</f>
        <v>Atap Seeds in Syrup亚嗒子</v>
      </c>
      <c r="D67" s="55">
        <v>3</v>
      </c>
      <c r="E67" s="77"/>
    </row>
    <row r="68" spans="1:5" ht="18.5" x14ac:dyDescent="0.45">
      <c r="A68" s="106">
        <v>202111215</v>
      </c>
      <c r="B68" s="55" t="s">
        <v>294</v>
      </c>
      <c r="C68" t="str">
        <f>VLOOKUP(B68,summary!$A$5:$B$5006,2,0)</f>
        <v>Chin Chow  仙 草</v>
      </c>
      <c r="D68" s="91">
        <v>8</v>
      </c>
      <c r="E68" s="77"/>
    </row>
    <row r="69" spans="1:5" ht="18.5" x14ac:dyDescent="0.45">
      <c r="A69" s="106">
        <v>202111215</v>
      </c>
      <c r="B69" s="55" t="s">
        <v>313</v>
      </c>
      <c r="C69" t="str">
        <f>VLOOKUP(B69,summary!$A$5:$B$5006,2,0)</f>
        <v>Green Bean 绿豆</v>
      </c>
      <c r="D69" s="91">
        <v>1</v>
      </c>
      <c r="E69" s="77"/>
    </row>
    <row r="70" spans="1:5" ht="18.5" x14ac:dyDescent="0.45">
      <c r="A70" s="106">
        <v>202111215</v>
      </c>
      <c r="B70" s="55" t="s">
        <v>340</v>
      </c>
      <c r="C70" t="str">
        <f>VLOOKUP(B70,summary!$A$5:$B$5006,2,0)</f>
        <v>Pearl Barley 薏米</v>
      </c>
      <c r="D70" s="91">
        <v>1</v>
      </c>
      <c r="E70" s="77"/>
    </row>
    <row r="71" spans="1:5" ht="18.5" x14ac:dyDescent="0.45">
      <c r="A71" s="106">
        <v>202111215</v>
      </c>
      <c r="B71" s="55" t="s">
        <v>343</v>
      </c>
      <c r="C71" t="str">
        <f>VLOOKUP(B71,summary!$A$5:$B$5006,2,0)</f>
        <v>Big Sago 大丸</v>
      </c>
      <c r="D71" s="91">
        <v>1</v>
      </c>
      <c r="E71" s="77"/>
    </row>
    <row r="72" spans="1:5" ht="18.5" x14ac:dyDescent="0.45">
      <c r="A72" s="106">
        <v>202111215</v>
      </c>
      <c r="B72" s="55" t="s">
        <v>368</v>
      </c>
      <c r="C72" t="str">
        <f>VLOOKUP(B72,summary!$A$5:$B$5006,2,0)</f>
        <v>GingKo Nut白果粒</v>
      </c>
      <c r="D72" s="91">
        <v>2</v>
      </c>
      <c r="E72" s="77"/>
    </row>
    <row r="73" spans="1:5" ht="18.5" x14ac:dyDescent="0.45">
      <c r="A73" s="106">
        <v>202111215</v>
      </c>
      <c r="B73" s="55" t="s">
        <v>374</v>
      </c>
      <c r="C73" t="str">
        <f>VLOOKUP(B73,summary!$A$5:$B$5006,2,0)</f>
        <v>Bean Curd Sheet 腐竹</v>
      </c>
      <c r="D73" s="91">
        <v>60</v>
      </c>
      <c r="E73" s="77"/>
    </row>
    <row r="74" spans="1:5" ht="18.5" x14ac:dyDescent="0.45">
      <c r="A74" s="106">
        <v>202111215</v>
      </c>
      <c r="B74" s="55" t="s">
        <v>433</v>
      </c>
      <c r="C74" t="str">
        <f>VLOOKUP(B74,summary!$A$5:$B$5006,2,0)</f>
        <v>Sea Coconut海底椰</v>
      </c>
      <c r="D74" s="91">
        <v>6</v>
      </c>
      <c r="E74" s="77"/>
    </row>
    <row r="75" spans="1:5" ht="18.5" x14ac:dyDescent="0.45">
      <c r="A75" s="106">
        <v>202111215</v>
      </c>
      <c r="B75" s="55" t="s">
        <v>533</v>
      </c>
      <c r="C75" t="str">
        <f>VLOOKUP(B75,summary!$A$5:$B$5006,2,0)</f>
        <v>Brown Sugar 黑糖</v>
      </c>
      <c r="D75" s="91">
        <v>2</v>
      </c>
      <c r="E75" s="77"/>
    </row>
    <row r="76" spans="1:5" ht="18.5" x14ac:dyDescent="0.45">
      <c r="A76" s="106">
        <v>202111216</v>
      </c>
      <c r="B76" s="55" t="s">
        <v>537</v>
      </c>
      <c r="C76" t="str">
        <f>VLOOKUP(B76,summary!$A$5:$B$5006,2,0)</f>
        <v>Fine Sugar 白糖</v>
      </c>
      <c r="D76" s="91">
        <v>2</v>
      </c>
      <c r="E76" s="77"/>
    </row>
    <row r="77" spans="1:5" ht="18.5" x14ac:dyDescent="0.45">
      <c r="A77" s="106">
        <v>202111217</v>
      </c>
      <c r="B77" s="55" t="s">
        <v>658</v>
      </c>
      <c r="C77" t="str">
        <f>VLOOKUP(B77,summary!$A$5:$B$5006,2,0)</f>
        <v>Bobo Cha Cubes.摩摩喳喳</v>
      </c>
      <c r="D77" s="91">
        <v>4</v>
      </c>
      <c r="E77" s="77"/>
    </row>
    <row r="78" spans="1:5" ht="18.5" x14ac:dyDescent="0.45">
      <c r="A78" s="106">
        <v>202111217</v>
      </c>
      <c r="B78" s="55" t="s">
        <v>667</v>
      </c>
      <c r="C78" t="str">
        <f>VLOOKUP(B78,summary!$A$5:$B$5006,2,0)</f>
        <v>Pong Thai Hai (Wet) 碰大海</v>
      </c>
      <c r="D78" s="91">
        <v>3</v>
      </c>
      <c r="E78" s="77"/>
    </row>
    <row r="79" spans="1:5" ht="18.5" x14ac:dyDescent="0.45">
      <c r="A79" s="106">
        <v>202111217</v>
      </c>
      <c r="B79" s="55" t="s">
        <v>351</v>
      </c>
      <c r="C79" t="str">
        <f>VLOOKUP(B79,summary!$A$5:$B$5006,2,0)</f>
        <v>Dried Longan 龙眼干</v>
      </c>
      <c r="D79" s="91">
        <v>5</v>
      </c>
      <c r="E79" s="77"/>
    </row>
    <row r="80" spans="1:5" ht="18.5" x14ac:dyDescent="0.45">
      <c r="A80" s="106">
        <v>202111217</v>
      </c>
      <c r="B80" s="55" t="s">
        <v>291</v>
      </c>
      <c r="C80" t="str">
        <f>VLOOKUP(B80,summary!$A$5:$B$5006,2,0)</f>
        <v>Atap Seeds in Syrup亚嗒子</v>
      </c>
      <c r="D80" s="91">
        <v>1</v>
      </c>
      <c r="E80" s="77"/>
    </row>
    <row r="81" spans="1:5" ht="18.5" x14ac:dyDescent="0.45">
      <c r="A81" s="106">
        <v>202111217</v>
      </c>
      <c r="B81" s="55" t="s">
        <v>530</v>
      </c>
      <c r="C81" t="str">
        <f>VLOOKUP(B81,summary!$A$5:$B$5006,2,0)</f>
        <v>Rock Sugar冰糖</v>
      </c>
      <c r="D81" s="91">
        <v>3</v>
      </c>
      <c r="E81" s="77"/>
    </row>
    <row r="82" spans="1:5" ht="18.5" x14ac:dyDescent="0.45">
      <c r="A82" s="106">
        <v>202111217</v>
      </c>
      <c r="B82" s="55" t="s">
        <v>495</v>
      </c>
      <c r="C82" t="str">
        <f>VLOOKUP(B82,summary!$A$5:$B$5006,2,0)</f>
        <v>Coconut Milk 椰浆</v>
      </c>
      <c r="D82" s="91">
        <v>1</v>
      </c>
      <c r="E82" s="77"/>
    </row>
    <row r="83" spans="1:5" ht="18.5" x14ac:dyDescent="0.45">
      <c r="A83" s="106">
        <v>202111217</v>
      </c>
      <c r="B83" s="55" t="s">
        <v>461</v>
      </c>
      <c r="C83" t="str">
        <f>VLOOKUP(B83,summary!$A$5:$B$5006,2,0)</f>
        <v>Whole Corn玉米粒</v>
      </c>
      <c r="D83" s="91">
        <v>1</v>
      </c>
      <c r="E83" s="77"/>
    </row>
    <row r="84" spans="1:5" ht="18.5" x14ac:dyDescent="0.45">
      <c r="A84" s="106">
        <v>202111218</v>
      </c>
      <c r="B84" s="55" t="s">
        <v>299</v>
      </c>
      <c r="C84" t="str">
        <f>VLOOKUP(B84,summary!$A$5:$B$5006,2,0)</f>
        <v>Red Bean红豆</v>
      </c>
      <c r="D84" s="91">
        <v>4</v>
      </c>
      <c r="E84" s="77"/>
    </row>
    <row r="85" spans="1:5" ht="18.5" x14ac:dyDescent="0.45">
      <c r="A85" s="106">
        <v>202111218</v>
      </c>
      <c r="B85" s="55" t="s">
        <v>314</v>
      </c>
      <c r="C85" t="str">
        <f>VLOOKUP(B85,summary!$A$5:$B$5006,2,0)</f>
        <v>Green Bean 绿豆</v>
      </c>
      <c r="D85" s="91">
        <v>2</v>
      </c>
      <c r="E85" s="77"/>
    </row>
    <row r="86" spans="1:5" ht="18.5" x14ac:dyDescent="0.45">
      <c r="A86" s="106">
        <v>202111218</v>
      </c>
      <c r="B86" s="55" t="s">
        <v>322</v>
      </c>
      <c r="C86" t="str">
        <f>VLOOKUP(B86,summary!$A$5:$B$5006,2,0)</f>
        <v>Split Green Mung Bean豆畔</v>
      </c>
      <c r="D86" s="91">
        <v>2</v>
      </c>
      <c r="E86" s="77"/>
    </row>
    <row r="87" spans="1:5" ht="18.5" x14ac:dyDescent="0.45">
      <c r="A87" s="106">
        <v>202111218</v>
      </c>
      <c r="B87" s="55" t="s">
        <v>269</v>
      </c>
      <c r="C87" t="str">
        <f>VLOOKUP(B87,summary!$A$5:$B$5006,2,0)</f>
        <v>Potato Starch 风车粉</v>
      </c>
      <c r="D87" s="91">
        <v>4</v>
      </c>
      <c r="E87" s="77"/>
    </row>
    <row r="88" spans="1:5" ht="18.5" x14ac:dyDescent="0.45">
      <c r="A88" s="106">
        <v>202111218</v>
      </c>
      <c r="B88" s="55" t="s">
        <v>252</v>
      </c>
      <c r="C88" t="str">
        <f>VLOOKUP(B88,summary!$A$5:$B$5006,2,0)</f>
        <v>Sweet Potato Powder番薯粉</v>
      </c>
      <c r="D88" s="91">
        <v>2</v>
      </c>
      <c r="E88" s="77"/>
    </row>
    <row r="89" spans="1:5" ht="18.5" x14ac:dyDescent="0.45">
      <c r="A89" s="106">
        <v>202111218</v>
      </c>
      <c r="B89" s="55" t="s">
        <v>289</v>
      </c>
      <c r="C89" t="str">
        <f>VLOOKUP(B89,summary!$A$5:$B$5006,2,0)</f>
        <v>Atap Seeds in Syrup亚嗒子</v>
      </c>
      <c r="D89" s="91">
        <v>2</v>
      </c>
      <c r="E89" s="77"/>
    </row>
    <row r="90" spans="1:5" ht="18.5" x14ac:dyDescent="0.45">
      <c r="A90" s="106">
        <v>202111218</v>
      </c>
      <c r="B90" s="55" t="s">
        <v>351</v>
      </c>
      <c r="C90" t="str">
        <f>VLOOKUP(B90,summary!$A$5:$B$5006,2,0)</f>
        <v>Dried Longan 龙眼干</v>
      </c>
      <c r="D90" s="91">
        <v>4</v>
      </c>
      <c r="E90" s="77"/>
    </row>
    <row r="91" spans="1:5" ht="18.5" x14ac:dyDescent="0.45">
      <c r="A91" s="106">
        <v>202111218</v>
      </c>
      <c r="B91" s="55" t="s">
        <v>374</v>
      </c>
      <c r="C91" t="str">
        <f>VLOOKUP(B91,summary!$A$5:$B$5006,2,0)</f>
        <v>Bean Curd Sheet 腐竹</v>
      </c>
      <c r="D91" s="91">
        <v>10</v>
      </c>
      <c r="E91" s="77"/>
    </row>
    <row r="92" spans="1:5" ht="18.5" x14ac:dyDescent="0.45">
      <c r="A92" s="106">
        <v>202111218</v>
      </c>
      <c r="B92" s="55" t="s">
        <v>441</v>
      </c>
      <c r="C92" t="str">
        <f>VLOOKUP(B92,summary!$A$5:$B$5006,2,0)</f>
        <v>Longan in Syrup龙眼</v>
      </c>
      <c r="D92" s="91">
        <v>1</v>
      </c>
      <c r="E92" s="77"/>
    </row>
    <row r="93" spans="1:5" ht="18.5" x14ac:dyDescent="0.45">
      <c r="A93" s="106">
        <v>202111218</v>
      </c>
      <c r="B93" s="55" t="s">
        <v>458</v>
      </c>
      <c r="C93" t="str">
        <f>VLOOKUP(B93,summary!$A$5:$B$5006,2,0)</f>
        <v>Cream Corn玉米浆</v>
      </c>
      <c r="D93" s="91">
        <v>1</v>
      </c>
      <c r="E93" s="77"/>
    </row>
    <row r="94" spans="1:5" ht="18.5" x14ac:dyDescent="0.45">
      <c r="A94" s="106">
        <v>202111218</v>
      </c>
      <c r="B94" s="55" t="s">
        <v>461</v>
      </c>
      <c r="C94" t="str">
        <f>VLOOKUP(B94,summary!$A$5:$B$5006,2,0)</f>
        <v>Whole Corn玉米粒</v>
      </c>
      <c r="D94" s="91">
        <v>1</v>
      </c>
      <c r="E94" s="77"/>
    </row>
    <row r="95" spans="1:5" ht="18.5" x14ac:dyDescent="0.45">
      <c r="A95" s="106">
        <v>202111219</v>
      </c>
      <c r="B95" s="55" t="s">
        <v>537</v>
      </c>
      <c r="C95" t="str">
        <f>VLOOKUP(B95,summary!$A$5:$B$5006,2,0)</f>
        <v>Fine Sugar 白糖</v>
      </c>
      <c r="D95" s="91">
        <v>2</v>
      </c>
      <c r="E95" s="77"/>
    </row>
    <row r="96" spans="1:5" ht="18.5" customHeight="1" x14ac:dyDescent="0.45">
      <c r="A96" s="106">
        <v>202111220</v>
      </c>
      <c r="B96" s="55" t="s">
        <v>662</v>
      </c>
      <c r="C96" t="str">
        <f>VLOOKUP(B96,summary!$A$5:$B$5006,2,0)</f>
        <v>Coconut Sugar Syrup 椰糖汁</v>
      </c>
      <c r="D96" s="91">
        <v>2</v>
      </c>
      <c r="E96" s="77"/>
    </row>
    <row r="97" spans="1:5" ht="18.5" customHeight="1" x14ac:dyDescent="0.45">
      <c r="A97" s="106">
        <v>202111220</v>
      </c>
      <c r="B97" s="55" t="s">
        <v>667</v>
      </c>
      <c r="C97" t="str">
        <f>VLOOKUP(B97,summary!$A$5:$B$5006,2,0)</f>
        <v>Pong Thai Hai (Wet) 碰大海</v>
      </c>
      <c r="D97" s="91">
        <v>2</v>
      </c>
      <c r="E97" s="77"/>
    </row>
    <row r="98" spans="1:5" ht="18.5" customHeight="1" x14ac:dyDescent="0.45">
      <c r="A98" s="106">
        <v>202111220</v>
      </c>
      <c r="B98" s="55" t="s">
        <v>236</v>
      </c>
      <c r="C98" t="str">
        <f>VLOOKUP(B98,summary!$A$5:$B$5006,2,0)</f>
        <v>Almond Power-White 杏仁粉</v>
      </c>
      <c r="D98" s="91">
        <v>1</v>
      </c>
      <c r="E98" s="77"/>
    </row>
    <row r="99" spans="1:5" ht="18.5" customHeight="1" x14ac:dyDescent="0.45">
      <c r="A99" s="106">
        <v>202111220</v>
      </c>
      <c r="B99" s="55" t="s">
        <v>289</v>
      </c>
      <c r="C99" t="str">
        <f>VLOOKUP(B99,summary!$A$5:$B$5006,2,0)</f>
        <v>Atap Seeds in Syrup亚嗒子</v>
      </c>
      <c r="D99" s="91">
        <v>1</v>
      </c>
      <c r="E99" s="77"/>
    </row>
    <row r="100" spans="1:5" ht="18.5" customHeight="1" x14ac:dyDescent="0.45">
      <c r="A100" s="106">
        <v>202111220</v>
      </c>
      <c r="B100" s="55" t="s">
        <v>297</v>
      </c>
      <c r="C100" t="str">
        <f>VLOOKUP(B100,summary!$A$5:$B$5006,2,0)</f>
        <v>GingKo Nut (Peel off)白果仁</v>
      </c>
      <c r="D100" s="91">
        <v>1</v>
      </c>
      <c r="E100" s="77"/>
    </row>
    <row r="101" spans="1:5" ht="18.5" customHeight="1" x14ac:dyDescent="0.45">
      <c r="A101" s="106">
        <v>202111220</v>
      </c>
      <c r="B101" s="55" t="s">
        <v>305</v>
      </c>
      <c r="C101" t="str">
        <f>VLOOKUP(B101,summary!$A$5:$B$5006,2,0)</f>
        <v>Small Red Bean小红豆</v>
      </c>
      <c r="D101" s="91">
        <v>1</v>
      </c>
      <c r="E101" s="77"/>
    </row>
    <row r="102" spans="1:5" ht="18.5" customHeight="1" x14ac:dyDescent="0.45">
      <c r="A102" s="106">
        <v>202111220</v>
      </c>
      <c r="B102" s="55" t="s">
        <v>331</v>
      </c>
      <c r="C102" t="str">
        <f>VLOOKUP(B102,summary!$A$5:$B$5006,2,0)</f>
        <v>Black Glutinous Rice 黑糯米</v>
      </c>
      <c r="D102" s="91">
        <v>1</v>
      </c>
      <c r="E102" s="77"/>
    </row>
    <row r="103" spans="1:5" ht="18.5" customHeight="1" x14ac:dyDescent="0.45">
      <c r="A103" s="106">
        <v>202111220</v>
      </c>
      <c r="B103" s="55" t="s">
        <v>433</v>
      </c>
      <c r="C103" t="str">
        <f>VLOOKUP(B103,summary!$A$5:$B$5006,2,0)</f>
        <v>Sea Coconut海底椰</v>
      </c>
      <c r="D103" s="91">
        <v>2</v>
      </c>
      <c r="E103" s="77"/>
    </row>
    <row r="104" spans="1:5" ht="18.5" customHeight="1" x14ac:dyDescent="0.45">
      <c r="A104" s="106">
        <v>202111220</v>
      </c>
      <c r="B104" s="55" t="s">
        <v>537</v>
      </c>
      <c r="C104" t="str">
        <f>VLOOKUP(B104,summary!$A$5:$B$5006,2,0)</f>
        <v>Fine Sugar 白糖</v>
      </c>
      <c r="D104" s="91">
        <v>1</v>
      </c>
      <c r="E104" s="77"/>
    </row>
    <row r="105" spans="1:5" ht="18.5" customHeight="1" x14ac:dyDescent="0.45">
      <c r="A105" s="106">
        <v>202111220</v>
      </c>
      <c r="B105" s="55" t="s">
        <v>565</v>
      </c>
      <c r="C105" t="str">
        <f>VLOOKUP(B105,summary!$A$5:$B$5006,2,0)</f>
        <v>Pandan Leaf 班兰叶</v>
      </c>
      <c r="D105" s="78">
        <v>1</v>
      </c>
      <c r="E105" s="77"/>
    </row>
    <row r="106" spans="1:5" ht="18.5" customHeight="1" x14ac:dyDescent="0.45">
      <c r="A106" s="106">
        <v>202111220</v>
      </c>
      <c r="B106" s="55" t="s">
        <v>579</v>
      </c>
      <c r="C106" t="str">
        <f>VLOOKUP(B106,summary!$A$5:$B$5006,2,0)</f>
        <v>Food Coloring - Liquid)颜色-水</v>
      </c>
      <c r="D106" s="78">
        <v>1</v>
      </c>
      <c r="E106" s="77"/>
    </row>
    <row r="107" spans="1:5" ht="18.5" customHeight="1" x14ac:dyDescent="0.45">
      <c r="A107" s="106">
        <v>202111220</v>
      </c>
      <c r="B107" s="55" t="s">
        <v>583</v>
      </c>
      <c r="C107" t="str">
        <f>VLOOKUP(B107,summary!$A$5:$B$5006,2,0)</f>
        <v>Food Coloring - Liquid)颜色-水</v>
      </c>
      <c r="D107" s="78">
        <v>1</v>
      </c>
      <c r="E107" s="77"/>
    </row>
    <row r="108" spans="1:5" ht="18.5" customHeight="1" x14ac:dyDescent="0.45">
      <c r="A108" s="106">
        <v>202111221</v>
      </c>
      <c r="B108" s="55" t="s">
        <v>495</v>
      </c>
      <c r="C108" t="str">
        <f>VLOOKUP(B108,summary!$A$5:$B$5006,2,0)</f>
        <v>Coconut Milk 椰浆</v>
      </c>
      <c r="D108" s="78">
        <v>2</v>
      </c>
      <c r="E108" s="77"/>
    </row>
    <row r="109" spans="1:5" ht="18.5" customHeight="1" x14ac:dyDescent="0.45">
      <c r="A109" s="106">
        <v>202111222</v>
      </c>
      <c r="B109" s="55" t="s">
        <v>200</v>
      </c>
      <c r="C109" t="str">
        <f>VLOOKUP(B109,summary!$A$5:$B$5006,2,0)</f>
        <v>Tadpole蝌蚪</v>
      </c>
      <c r="D109" s="78">
        <v>1</v>
      </c>
      <c r="E109" s="77"/>
    </row>
    <row r="110" spans="1:5" ht="18.5" customHeight="1" x14ac:dyDescent="0.45">
      <c r="A110" s="106">
        <v>202111222</v>
      </c>
      <c r="B110" s="55" t="s">
        <v>269</v>
      </c>
      <c r="C110" t="str">
        <f>VLOOKUP(B110,summary!$A$5:$B$5006,2,0)</f>
        <v>Potato Starch 风车粉</v>
      </c>
      <c r="D110" s="78">
        <v>1</v>
      </c>
      <c r="E110" s="77"/>
    </row>
    <row r="111" spans="1:5" ht="18.5" customHeight="1" x14ac:dyDescent="0.45">
      <c r="A111" s="106">
        <v>202111222</v>
      </c>
      <c r="B111" s="55" t="s">
        <v>299</v>
      </c>
      <c r="C111" t="str">
        <f>VLOOKUP(B111,summary!$A$5:$B$5006,2,0)</f>
        <v>Red Bean红豆</v>
      </c>
      <c r="D111" s="78">
        <v>4</v>
      </c>
      <c r="E111" s="77"/>
    </row>
    <row r="112" spans="1:5" ht="18.5" customHeight="1" x14ac:dyDescent="0.45">
      <c r="A112" s="106">
        <v>202111222</v>
      </c>
      <c r="B112" s="55" t="s">
        <v>314</v>
      </c>
      <c r="C112" t="str">
        <f>VLOOKUP(B112,summary!$A$5:$B$5006,2,0)</f>
        <v>Green Bean 绿豆</v>
      </c>
      <c r="D112" s="78">
        <v>4</v>
      </c>
      <c r="E112" s="77"/>
    </row>
    <row r="113" spans="1:5" ht="18.5" customHeight="1" x14ac:dyDescent="0.45">
      <c r="A113" s="106">
        <v>202111222</v>
      </c>
      <c r="B113" s="55" t="s">
        <v>338</v>
      </c>
      <c r="C113" t="str">
        <f>VLOOKUP(B113,summary!$A$5:$B$5006,2,0)</f>
        <v>White Wheat 大麦</v>
      </c>
      <c r="D113" s="78">
        <v>1</v>
      </c>
      <c r="E113" s="77"/>
    </row>
    <row r="114" spans="1:5" ht="18.5" customHeight="1" x14ac:dyDescent="0.45">
      <c r="A114" s="106">
        <v>202111222</v>
      </c>
      <c r="B114" s="55" t="s">
        <v>347</v>
      </c>
      <c r="C114" t="str">
        <f>VLOOKUP(B114,summary!$A$5:$B$5006,2,0)</f>
        <v>Small Sago 小丸</v>
      </c>
      <c r="D114" s="78">
        <v>1</v>
      </c>
      <c r="E114" s="77"/>
    </row>
    <row r="115" spans="1:5" ht="18.5" customHeight="1" x14ac:dyDescent="0.45">
      <c r="A115" s="106">
        <v>202111222</v>
      </c>
      <c r="B115" s="55" t="s">
        <v>545</v>
      </c>
      <c r="C115" t="str">
        <f>VLOOKUP(B115,summary!$A$5:$B$5006,2,0)</f>
        <v>Coconut Sugar椰糖</v>
      </c>
      <c r="D115" s="78">
        <v>1</v>
      </c>
      <c r="E115" s="77"/>
    </row>
    <row r="116" spans="1:5" ht="18.5" customHeight="1" x14ac:dyDescent="0.45">
      <c r="A116" s="106">
        <v>202111222</v>
      </c>
      <c r="B116" s="55" t="s">
        <v>550</v>
      </c>
      <c r="C116" t="str">
        <f>VLOOKUP(B116,summary!$A$5:$B$5006,2,0)</f>
        <v>Candy Sugar 片糖</v>
      </c>
      <c r="D116" s="78">
        <v>1</v>
      </c>
      <c r="E116" s="77"/>
    </row>
    <row r="117" spans="1:5" ht="18.5" customHeight="1" x14ac:dyDescent="0.45">
      <c r="A117" s="106">
        <v>202111225</v>
      </c>
      <c r="B117" s="55" t="s">
        <v>646</v>
      </c>
      <c r="C117" t="str">
        <f>VLOOKUP(B117,summary!$A$5:$B$5006,2,0)</f>
        <v>Durian Puree 榴莲</v>
      </c>
      <c r="D117" s="78">
        <v>1</v>
      </c>
      <c r="E117" s="77"/>
    </row>
    <row r="118" spans="1:5" ht="18.5" customHeight="1" x14ac:dyDescent="0.45">
      <c r="A118" s="106">
        <v>202111225</v>
      </c>
      <c r="B118" s="55" t="s">
        <v>291</v>
      </c>
      <c r="C118" t="str">
        <f>VLOOKUP(B118,summary!$A$5:$B$5006,2,0)</f>
        <v>Atap Seeds in Syrup亚嗒子</v>
      </c>
      <c r="D118" s="78">
        <v>2</v>
      </c>
      <c r="E118" s="77"/>
    </row>
    <row r="119" spans="1:5" ht="18.5" customHeight="1" x14ac:dyDescent="0.45">
      <c r="A119" s="106">
        <v>202111225</v>
      </c>
      <c r="B119" s="55" t="s">
        <v>305</v>
      </c>
      <c r="C119" t="str">
        <f>VLOOKUP(B119,summary!$A$5:$B$5006,2,0)</f>
        <v>Small Red Bean小红豆</v>
      </c>
      <c r="D119" s="78">
        <v>2</v>
      </c>
      <c r="E119" s="77"/>
    </row>
    <row r="120" spans="1:5" ht="18.5" customHeight="1" x14ac:dyDescent="0.45">
      <c r="A120" s="106">
        <v>202111225</v>
      </c>
      <c r="B120" s="55" t="s">
        <v>314</v>
      </c>
      <c r="C120" t="str">
        <f>VLOOKUP(B120,summary!$A$5:$B$5006,2,0)</f>
        <v>Green Bean 绿豆</v>
      </c>
      <c r="D120" s="78">
        <v>3</v>
      </c>
      <c r="E120" s="77"/>
    </row>
    <row r="121" spans="1:5" ht="18.5" customHeight="1" x14ac:dyDescent="0.45">
      <c r="A121" s="106">
        <v>202111225</v>
      </c>
      <c r="B121" s="55" t="s">
        <v>331</v>
      </c>
      <c r="C121" t="str">
        <f>VLOOKUP(B121,summary!$A$5:$B$5006,2,0)</f>
        <v>Black Glutinous Rice 黑糯米</v>
      </c>
      <c r="D121" s="78">
        <v>2</v>
      </c>
      <c r="E121" s="77"/>
    </row>
    <row r="122" spans="1:5" ht="18.5" customHeight="1" x14ac:dyDescent="0.45">
      <c r="A122" s="106">
        <v>202111225</v>
      </c>
      <c r="B122" s="55" t="s">
        <v>340</v>
      </c>
      <c r="C122" t="str">
        <f>VLOOKUP(B122,summary!$A$5:$B$5006,2,0)</f>
        <v>Pearl Barley 薏米</v>
      </c>
      <c r="D122" s="78">
        <v>1</v>
      </c>
      <c r="E122" s="77"/>
    </row>
    <row r="123" spans="1:5" ht="18.5" customHeight="1" x14ac:dyDescent="0.45">
      <c r="A123" s="106">
        <v>202111225</v>
      </c>
      <c r="B123" s="55" t="s">
        <v>354</v>
      </c>
      <c r="C123" t="str">
        <f>VLOOKUP(B123,summary!$A$5:$B$5006,2,0)</f>
        <v>Dried Longan 龙眼干</v>
      </c>
      <c r="D123" s="78">
        <v>5</v>
      </c>
      <c r="E123" s="77"/>
    </row>
    <row r="124" spans="1:5" ht="18.5" customHeight="1" x14ac:dyDescent="0.45">
      <c r="A124" s="106">
        <v>202111225</v>
      </c>
      <c r="B124" s="55" t="s">
        <v>252</v>
      </c>
      <c r="C124" t="str">
        <f>VLOOKUP(B124,summary!$A$5:$B$5006,2,0)</f>
        <v>Sweet Potato Powder番薯粉</v>
      </c>
      <c r="D124" s="78">
        <v>1</v>
      </c>
      <c r="E124" s="77"/>
    </row>
    <row r="125" spans="1:5" ht="18.5" customHeight="1" x14ac:dyDescent="0.45">
      <c r="A125" s="106">
        <v>202111225</v>
      </c>
      <c r="B125" s="55" t="s">
        <v>359</v>
      </c>
      <c r="C125" t="str">
        <f>VLOOKUP(B125,summary!$A$5:$B$5006,2,0)</f>
        <v>Fungus黄 木耳朵</v>
      </c>
      <c r="D125" s="78">
        <v>1</v>
      </c>
      <c r="E125" s="77"/>
    </row>
    <row r="126" spans="1:5" ht="18.5" customHeight="1" x14ac:dyDescent="0.45">
      <c r="A126" s="106">
        <v>202111225</v>
      </c>
      <c r="B126" s="55" t="s">
        <v>454</v>
      </c>
      <c r="C126" t="str">
        <f>VLOOKUP(B126,summary!$A$5:$B$5006,2,0)</f>
        <v>Fruit Cocktail杂果</v>
      </c>
      <c r="D126" s="78">
        <v>1</v>
      </c>
      <c r="E126" s="77"/>
    </row>
    <row r="127" spans="1:5" ht="18.5" customHeight="1" x14ac:dyDescent="0.45">
      <c r="A127" s="106">
        <v>202111225</v>
      </c>
      <c r="B127" s="55" t="s">
        <v>484</v>
      </c>
      <c r="C127" t="str">
        <f>VLOOKUP(B127,summary!$A$5:$B$5006,2,0)</f>
        <v>GingKo Nut白果罐</v>
      </c>
      <c r="D127" s="78">
        <v>1</v>
      </c>
      <c r="E127" s="77"/>
    </row>
    <row r="128" spans="1:5" ht="18.5" customHeight="1" x14ac:dyDescent="0.45">
      <c r="A128" s="106">
        <v>202111225</v>
      </c>
      <c r="B128" s="55" t="s">
        <v>495</v>
      </c>
      <c r="C128" t="str">
        <f>VLOOKUP(B128,summary!$A$5:$B$5006,2,0)</f>
        <v>Coconut Milk 椰浆</v>
      </c>
      <c r="D128" s="78">
        <v>1</v>
      </c>
      <c r="E128" s="77"/>
    </row>
    <row r="129" spans="1:5" ht="18.5" customHeight="1" x14ac:dyDescent="0.45">
      <c r="A129" s="106">
        <v>202111225</v>
      </c>
      <c r="B129" s="55" t="s">
        <v>558</v>
      </c>
      <c r="C129" t="str">
        <f>VLOOKUP(B129,summary!$A$5:$B$5006,2,0)</f>
        <v>Tapioca木薯</v>
      </c>
      <c r="D129" s="78">
        <v>10</v>
      </c>
      <c r="E129" s="77"/>
    </row>
    <row r="130" spans="1:5" ht="18.5" customHeight="1" x14ac:dyDescent="0.45">
      <c r="A130" s="106">
        <v>202111225</v>
      </c>
      <c r="B130" s="55" t="s">
        <v>566</v>
      </c>
      <c r="C130" t="str">
        <f>VLOOKUP(B130,summary!$A$5:$B$5006,2,0)</f>
        <v>Lime 酸甘</v>
      </c>
      <c r="D130" s="78">
        <v>1</v>
      </c>
      <c r="E130" s="77"/>
    </row>
    <row r="131" spans="1:5" ht="18.5" customHeight="1" x14ac:dyDescent="0.45">
      <c r="A131" s="106">
        <v>202111225</v>
      </c>
      <c r="B131" s="55" t="s">
        <v>579</v>
      </c>
      <c r="C131" t="str">
        <f>VLOOKUP(B131,summary!$A$5:$B$5006,2,0)</f>
        <v>Food Coloring - Liquid)颜色-水</v>
      </c>
      <c r="D131" s="78">
        <v>1</v>
      </c>
      <c r="E131" s="77"/>
    </row>
    <row r="132" spans="1:5" ht="18.5" customHeight="1" x14ac:dyDescent="0.45">
      <c r="A132" s="106">
        <v>202111225</v>
      </c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132:B133">
    <cfRule type="duplicateValues" dxfId="110" priority="1"/>
  </conditionalFormatting>
  <conditionalFormatting sqref="B134">
    <cfRule type="duplicateValues" dxfId="109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E6B7-93C0-46EA-9711-D78F689399A6}">
  <sheetPr>
    <tabColor rgb="FFFFFF00"/>
  </sheetPr>
  <dimension ref="A1:E565"/>
  <sheetViews>
    <sheetView topLeftCell="A150" workbookViewId="0">
      <selection activeCell="A162" sqref="A16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480.3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202111223</v>
      </c>
      <c r="B3" s="55" t="s">
        <v>667</v>
      </c>
      <c r="C3" t="str">
        <f>VLOOKUP(B3,summary!$A$5:$B$5006,2,0)</f>
        <v>Pong Thai Hai (Wet) 碰大海</v>
      </c>
      <c r="D3" s="78">
        <v>4</v>
      </c>
      <c r="E3" s="77"/>
    </row>
    <row r="4" spans="1:5" ht="18.5" x14ac:dyDescent="0.45">
      <c r="A4" s="106">
        <v>202111223</v>
      </c>
      <c r="B4" s="55" t="s">
        <v>305</v>
      </c>
      <c r="C4" t="str">
        <f>VLOOKUP(B4,summary!$A$5:$B$5006,2,0)</f>
        <v>Small Red Bean小红豆</v>
      </c>
      <c r="D4" s="78">
        <v>5</v>
      </c>
      <c r="E4" s="77"/>
    </row>
    <row r="5" spans="1:5" ht="18.5" x14ac:dyDescent="0.45">
      <c r="A5" s="106">
        <v>202111223</v>
      </c>
      <c r="B5" s="55" t="s">
        <v>331</v>
      </c>
      <c r="C5" t="str">
        <f>VLOOKUP(B5,summary!$A$5:$B$5006,2,0)</f>
        <v>Black Glutinous Rice 黑糯米</v>
      </c>
      <c r="D5" s="78">
        <v>4</v>
      </c>
      <c r="E5" s="77"/>
    </row>
    <row r="6" spans="1:5" ht="18.5" x14ac:dyDescent="0.45">
      <c r="A6" s="106">
        <v>202111223</v>
      </c>
      <c r="B6" s="55" t="s">
        <v>347</v>
      </c>
      <c r="C6" t="str">
        <f>VLOOKUP(B6,summary!$A$5:$B$5006,2,0)</f>
        <v>Small Sago 小丸</v>
      </c>
      <c r="D6" s="78">
        <v>1</v>
      </c>
      <c r="E6" s="77"/>
    </row>
    <row r="7" spans="1:5" ht="18.5" x14ac:dyDescent="0.45">
      <c r="A7" s="106">
        <v>202111223</v>
      </c>
      <c r="B7" s="55" t="s">
        <v>441</v>
      </c>
      <c r="C7" t="str">
        <f>VLOOKUP(B7,summary!$A$5:$B$5006,2,0)</f>
        <v>Longan in Syrup龙眼</v>
      </c>
      <c r="D7" s="78">
        <v>6</v>
      </c>
      <c r="E7" s="77"/>
    </row>
    <row r="8" spans="1:5" ht="18.5" x14ac:dyDescent="0.45">
      <c r="A8" s="106">
        <v>202111223</v>
      </c>
      <c r="B8" s="55" t="s">
        <v>562</v>
      </c>
      <c r="C8" t="str">
        <f>VLOOKUP(B8,summary!$A$5:$B$5006,2,0)</f>
        <v>Yam 芋头</v>
      </c>
      <c r="D8" s="78">
        <v>1.5</v>
      </c>
      <c r="E8" s="77"/>
    </row>
    <row r="9" spans="1:5" ht="18.5" x14ac:dyDescent="0.45">
      <c r="A9" s="106">
        <v>202111224</v>
      </c>
      <c r="B9" s="55" t="s">
        <v>296</v>
      </c>
      <c r="C9" t="str">
        <f>VLOOKUP(B9,summary!$A$5:$B$5006,2,0)</f>
        <v>GingKo Nut (Peel off)白果仁</v>
      </c>
      <c r="D9" s="78">
        <v>1</v>
      </c>
      <c r="E9" s="77"/>
    </row>
    <row r="10" spans="1:5" ht="18.5" x14ac:dyDescent="0.45">
      <c r="A10" s="106">
        <v>202111224</v>
      </c>
      <c r="B10" s="55" t="s">
        <v>331</v>
      </c>
      <c r="C10" t="str">
        <f>VLOOKUP(B10,summary!$A$5:$B$5006,2,0)</f>
        <v>Black Glutinous Rice 黑糯米</v>
      </c>
      <c r="D10" s="78">
        <v>1</v>
      </c>
      <c r="E10" s="77"/>
    </row>
    <row r="11" spans="1:5" ht="18.5" x14ac:dyDescent="0.45">
      <c r="A11" s="106">
        <v>202111224</v>
      </c>
      <c r="B11" s="55" t="s">
        <v>340</v>
      </c>
      <c r="C11" t="str">
        <f>VLOOKUP(B11,summary!$A$5:$B$5006,2,0)</f>
        <v>Pearl Barley 薏米</v>
      </c>
      <c r="D11" s="78">
        <v>1</v>
      </c>
      <c r="E11" s="77"/>
    </row>
    <row r="12" spans="1:5" ht="18.5" x14ac:dyDescent="0.45">
      <c r="A12" s="106">
        <v>202111227</v>
      </c>
      <c r="B12" s="55" t="s">
        <v>658</v>
      </c>
      <c r="C12" t="str">
        <f>VLOOKUP(B12,summary!$A$5:$B$5006,2,0)</f>
        <v>Bobo Cha Cubes.摩摩喳喳</v>
      </c>
      <c r="D12" s="78">
        <v>2</v>
      </c>
      <c r="E12" s="77"/>
    </row>
    <row r="13" spans="1:5" ht="18.5" x14ac:dyDescent="0.45">
      <c r="A13" s="106">
        <v>202111227</v>
      </c>
      <c r="B13" s="55" t="s">
        <v>291</v>
      </c>
      <c r="C13" t="str">
        <f>VLOOKUP(B13,summary!$A$5:$B$5006,2,0)</f>
        <v>Atap Seeds in Syrup亚嗒子</v>
      </c>
      <c r="D13" s="78">
        <v>2</v>
      </c>
      <c r="E13" s="77"/>
    </row>
    <row r="14" spans="1:5" ht="18.5" x14ac:dyDescent="0.45">
      <c r="A14" s="106">
        <v>202111227</v>
      </c>
      <c r="B14" s="55" t="s">
        <v>389</v>
      </c>
      <c r="C14" t="str">
        <f>VLOOKUP(B14,summary!$A$5:$B$5006,2,0)</f>
        <v>Fine Salt  幼盐</v>
      </c>
      <c r="D14" s="78">
        <v>1</v>
      </c>
      <c r="E14" s="77"/>
    </row>
    <row r="15" spans="1:5" ht="18.5" x14ac:dyDescent="0.45">
      <c r="A15" s="106">
        <v>202111227</v>
      </c>
      <c r="B15" s="55" t="s">
        <v>331</v>
      </c>
      <c r="C15" t="str">
        <f>VLOOKUP(B15,summary!$A$5:$B$5006,2,0)</f>
        <v>Black Glutinous Rice 黑糯米</v>
      </c>
      <c r="D15" s="78">
        <v>1</v>
      </c>
      <c r="E15" s="77"/>
    </row>
    <row r="16" spans="1:5" ht="18.5" x14ac:dyDescent="0.45">
      <c r="A16" s="106">
        <v>202111227</v>
      </c>
      <c r="B16" s="55" t="s">
        <v>351</v>
      </c>
      <c r="C16" t="str">
        <f>VLOOKUP(B16,summary!$A$5:$B$5006,2,0)</f>
        <v>Dried Longan 龙眼干</v>
      </c>
      <c r="D16" s="78">
        <v>4</v>
      </c>
      <c r="E16" s="77"/>
    </row>
    <row r="17" spans="1:5" ht="18.5" x14ac:dyDescent="0.45">
      <c r="A17" s="106">
        <v>202111227</v>
      </c>
      <c r="B17" s="55" t="s">
        <v>299</v>
      </c>
      <c r="C17" t="str">
        <f>VLOOKUP(B17,summary!$A$5:$B$5006,2,0)</f>
        <v>Red Bean红豆</v>
      </c>
      <c r="D17" s="78">
        <v>1</v>
      </c>
      <c r="E17" s="77"/>
    </row>
    <row r="18" spans="1:5" ht="18.5" x14ac:dyDescent="0.45">
      <c r="A18" s="106">
        <v>202111227</v>
      </c>
      <c r="B18" s="55" t="s">
        <v>340</v>
      </c>
      <c r="C18" t="str">
        <f>VLOOKUP(B18,summary!$A$5:$B$5006,2,0)</f>
        <v>Pearl Barley 薏米</v>
      </c>
      <c r="D18" s="78">
        <v>1</v>
      </c>
      <c r="E18" s="77"/>
    </row>
    <row r="19" spans="1:5" ht="18.5" x14ac:dyDescent="0.45">
      <c r="A19" s="106">
        <v>202111227</v>
      </c>
      <c r="B19" s="55" t="s">
        <v>314</v>
      </c>
      <c r="C19" t="str">
        <f>VLOOKUP(B19,summary!$A$5:$B$5006,2,0)</f>
        <v>Green Bean 绿豆</v>
      </c>
      <c r="D19" s="78">
        <v>1</v>
      </c>
      <c r="E19" s="77"/>
    </row>
    <row r="20" spans="1:5" ht="18.5" x14ac:dyDescent="0.45">
      <c r="A20" s="106">
        <v>202111227</v>
      </c>
      <c r="B20" s="55" t="s">
        <v>322</v>
      </c>
      <c r="C20" t="str">
        <f>VLOOKUP(B20,summary!$A$5:$B$5006,2,0)</f>
        <v>Split Green Mung Bean豆畔</v>
      </c>
      <c r="D20" s="78">
        <v>1</v>
      </c>
      <c r="E20" s="77"/>
    </row>
    <row r="21" spans="1:5" ht="18.5" x14ac:dyDescent="0.45">
      <c r="A21" s="106">
        <v>202111227</v>
      </c>
      <c r="B21" s="55" t="s">
        <v>359</v>
      </c>
      <c r="C21" t="str">
        <f>VLOOKUP(B21,summary!$A$5:$B$5006,2,0)</f>
        <v>Fungus黄 木耳朵</v>
      </c>
      <c r="D21" s="91">
        <v>1</v>
      </c>
      <c r="E21" s="77"/>
    </row>
    <row r="22" spans="1:5" ht="18.5" x14ac:dyDescent="0.45">
      <c r="A22" s="106">
        <v>202111227</v>
      </c>
      <c r="B22" s="55" t="s">
        <v>297</v>
      </c>
      <c r="C22" t="str">
        <f>VLOOKUP(B22,summary!$A$5:$B$5006,2,0)</f>
        <v>GingKo Nut (Peel off)白果仁</v>
      </c>
      <c r="D22" s="91">
        <v>2</v>
      </c>
      <c r="E22" s="77"/>
    </row>
    <row r="23" spans="1:5" ht="18.5" x14ac:dyDescent="0.45">
      <c r="A23" s="106">
        <v>202111227</v>
      </c>
      <c r="B23" s="55" t="s">
        <v>458</v>
      </c>
      <c r="C23" t="str">
        <f>VLOOKUP(B23,summary!$A$5:$B$5006,2,0)</f>
        <v>Cream Corn玉米浆</v>
      </c>
      <c r="D23" s="91">
        <v>1</v>
      </c>
      <c r="E23" s="77"/>
    </row>
    <row r="24" spans="1:5" ht="18.5" x14ac:dyDescent="0.45">
      <c r="A24" s="106">
        <v>202111227</v>
      </c>
      <c r="B24" s="55" t="s">
        <v>441</v>
      </c>
      <c r="C24" t="str">
        <f>VLOOKUP(B24,summary!$A$5:$B$5006,2,0)</f>
        <v>Longan in Syrup龙眼</v>
      </c>
      <c r="D24" s="91">
        <v>1</v>
      </c>
      <c r="E24" s="77"/>
    </row>
    <row r="25" spans="1:5" ht="18.5" x14ac:dyDescent="0.45">
      <c r="A25" s="106">
        <v>202111227</v>
      </c>
      <c r="B25" s="55" t="s">
        <v>565</v>
      </c>
      <c r="C25" t="str">
        <f>VLOOKUP(B25,summary!$A$5:$B$5006,2,0)</f>
        <v>Pandan Leaf 班兰叶</v>
      </c>
      <c r="D25" s="91">
        <v>2</v>
      </c>
      <c r="E25" s="77"/>
    </row>
    <row r="26" spans="1:5" ht="18.5" x14ac:dyDescent="0.45">
      <c r="A26" s="106">
        <v>202111227</v>
      </c>
      <c r="B26" s="55" t="s">
        <v>559</v>
      </c>
      <c r="C26" t="str">
        <f>VLOOKUP(B26,summary!$A$5:$B$5006,2,0)</f>
        <v>Sweet Potato 番薯</v>
      </c>
      <c r="D26" s="91">
        <v>20</v>
      </c>
      <c r="E26" s="77"/>
    </row>
    <row r="27" spans="1:5" ht="18.5" x14ac:dyDescent="0.45">
      <c r="A27" s="106">
        <v>202111227</v>
      </c>
      <c r="B27" s="55" t="s">
        <v>562</v>
      </c>
      <c r="C27" t="str">
        <f>VLOOKUP(B27,summary!$A$5:$B$5006,2,0)</f>
        <v>Yam 芋头</v>
      </c>
      <c r="D27" s="91">
        <v>3</v>
      </c>
      <c r="E27" s="77"/>
    </row>
    <row r="28" spans="1:5" ht="18.5" x14ac:dyDescent="0.45">
      <c r="A28" s="106">
        <v>202111227</v>
      </c>
      <c r="B28" s="55" t="s">
        <v>578</v>
      </c>
      <c r="C28" t="str">
        <f>VLOOKUP(B28,summary!$A$5:$B$5006,2,0)</f>
        <v>Yu Tiao 油条</v>
      </c>
      <c r="D28" s="91">
        <v>20</v>
      </c>
      <c r="E28" s="77"/>
    </row>
    <row r="29" spans="1:5" ht="18.5" x14ac:dyDescent="0.45">
      <c r="A29" s="106">
        <v>202111228</v>
      </c>
      <c r="B29" s="55" t="s">
        <v>299</v>
      </c>
      <c r="C29" t="str">
        <f>VLOOKUP(B29,summary!$A$5:$B$5006,2,0)</f>
        <v>Red Bean红豆</v>
      </c>
      <c r="D29" s="91">
        <v>1</v>
      </c>
      <c r="E29" s="77"/>
    </row>
    <row r="30" spans="1:5" ht="18.5" x14ac:dyDescent="0.45">
      <c r="A30" s="106">
        <v>202111228</v>
      </c>
      <c r="B30" s="55" t="s">
        <v>351</v>
      </c>
      <c r="C30" t="str">
        <f>VLOOKUP(B30,summary!$A$5:$B$5006,2,0)</f>
        <v>Dried Longan 龙眼干</v>
      </c>
      <c r="D30" s="91">
        <v>1</v>
      </c>
      <c r="E30" s="77"/>
    </row>
    <row r="31" spans="1:5" ht="18.5" x14ac:dyDescent="0.45">
      <c r="A31" s="106">
        <v>202111228</v>
      </c>
      <c r="B31" s="55" t="s">
        <v>314</v>
      </c>
      <c r="C31" t="str">
        <f>VLOOKUP(B31,summary!$A$5:$B$5006,2,0)</f>
        <v>Green Bean 绿豆</v>
      </c>
      <c r="D31" s="91">
        <v>1</v>
      </c>
      <c r="E31" s="77"/>
    </row>
    <row r="32" spans="1:5" ht="18.5" x14ac:dyDescent="0.45">
      <c r="A32" s="106">
        <v>202111228</v>
      </c>
      <c r="B32" s="55" t="s">
        <v>322</v>
      </c>
      <c r="C32" t="str">
        <f>VLOOKUP(B32,summary!$A$5:$B$5006,2,0)</f>
        <v>Split Green Mung Bean豆畔</v>
      </c>
      <c r="D32" s="91">
        <v>1</v>
      </c>
      <c r="E32" s="77"/>
    </row>
    <row r="33" spans="1:5" ht="18.5" x14ac:dyDescent="0.45">
      <c r="A33" s="106">
        <v>202111228</v>
      </c>
      <c r="B33" s="55" t="s">
        <v>660</v>
      </c>
      <c r="C33" t="str">
        <f>VLOOKUP(B33,summary!$A$5:$B$5006,2,0)</f>
        <v>Chendol浆咯</v>
      </c>
      <c r="D33" s="91">
        <v>1</v>
      </c>
      <c r="E33" s="77"/>
    </row>
    <row r="34" spans="1:5" ht="18.5" x14ac:dyDescent="0.45">
      <c r="A34" s="106">
        <v>202111228</v>
      </c>
      <c r="B34" s="55" t="s">
        <v>297</v>
      </c>
      <c r="C34" t="str">
        <f>VLOOKUP(B34,summary!$A$5:$B$5006,2,0)</f>
        <v>GingKo Nut (Peel off)白果仁</v>
      </c>
      <c r="D34" s="91">
        <v>1</v>
      </c>
      <c r="E34" s="77"/>
    </row>
    <row r="35" spans="1:5" ht="18.5" x14ac:dyDescent="0.45">
      <c r="A35" s="106">
        <v>202111228</v>
      </c>
      <c r="B35" s="55" t="s">
        <v>364</v>
      </c>
      <c r="C35" t="str">
        <f>VLOOKUP(B35,summary!$A$5:$B$5006,2,0)</f>
        <v>Red Date 红枣</v>
      </c>
      <c r="D35" s="91">
        <v>1</v>
      </c>
      <c r="E35" s="77"/>
    </row>
    <row r="36" spans="1:5" ht="18.5" x14ac:dyDescent="0.45">
      <c r="A36" s="106">
        <v>202111228</v>
      </c>
      <c r="B36" s="55" t="s">
        <v>578</v>
      </c>
      <c r="C36" t="str">
        <f>VLOOKUP(B36,summary!$A$5:$B$5006,2,0)</f>
        <v>Yu Tiao 油条</v>
      </c>
      <c r="D36" s="91">
        <v>10</v>
      </c>
      <c r="E36" s="77"/>
    </row>
    <row r="37" spans="1:5" ht="18.5" x14ac:dyDescent="0.45">
      <c r="A37" s="106">
        <v>202111229</v>
      </c>
      <c r="B37" s="55" t="s">
        <v>662</v>
      </c>
      <c r="C37" t="str">
        <f>VLOOKUP(B37,summary!$A$5:$B$5006,2,0)</f>
        <v>Coconut Sugar Syrup 椰糖汁</v>
      </c>
      <c r="D37" s="91">
        <v>4</v>
      </c>
      <c r="E37" s="77"/>
    </row>
    <row r="38" spans="1:5" ht="18.5" x14ac:dyDescent="0.45">
      <c r="A38" s="106">
        <v>202111229</v>
      </c>
      <c r="B38" s="55" t="s">
        <v>252</v>
      </c>
      <c r="C38" t="str">
        <f>VLOOKUP(B38,summary!$A$5:$B$5006,2,0)</f>
        <v>Sweet Potato Powder番薯粉</v>
      </c>
      <c r="D38" s="91">
        <v>1</v>
      </c>
      <c r="E38" s="77"/>
    </row>
    <row r="39" spans="1:5" ht="18.5" x14ac:dyDescent="0.45">
      <c r="A39" s="106">
        <v>202111229</v>
      </c>
      <c r="B39" s="55" t="s">
        <v>299</v>
      </c>
      <c r="C39" t="str">
        <f>VLOOKUP(B39,summary!$A$5:$B$5006,2,0)</f>
        <v>Red Bean红豆</v>
      </c>
      <c r="D39" s="91">
        <v>1</v>
      </c>
      <c r="E39" s="77"/>
    </row>
    <row r="40" spans="1:5" ht="18.5" x14ac:dyDescent="0.45">
      <c r="A40" s="106">
        <v>202111229</v>
      </c>
      <c r="B40" s="55" t="s">
        <v>314</v>
      </c>
      <c r="C40" t="str">
        <f>VLOOKUP(B40,summary!$A$5:$B$5006,2,0)</f>
        <v>Green Bean 绿豆</v>
      </c>
      <c r="D40" s="91">
        <v>1</v>
      </c>
      <c r="E40" s="77"/>
    </row>
    <row r="41" spans="1:5" ht="18.5" x14ac:dyDescent="0.45">
      <c r="A41" s="106">
        <v>202111229</v>
      </c>
      <c r="B41" s="55" t="s">
        <v>336</v>
      </c>
      <c r="C41" t="str">
        <f>VLOOKUP(B41,summary!$A$5:$B$5006,2,0)</f>
        <v>White Glutinous Rice白糯米</v>
      </c>
      <c r="D41" s="91">
        <v>1</v>
      </c>
      <c r="E41" s="77"/>
    </row>
    <row r="42" spans="1:5" ht="18.5" x14ac:dyDescent="0.45">
      <c r="A42" s="106">
        <v>202111229</v>
      </c>
      <c r="B42" s="55" t="s">
        <v>433</v>
      </c>
      <c r="C42" t="str">
        <f>VLOOKUP(B42,summary!$A$5:$B$5006,2,0)</f>
        <v>Sea Coconut海底椰</v>
      </c>
      <c r="D42" s="91">
        <v>3</v>
      </c>
      <c r="E42" s="77"/>
    </row>
    <row r="43" spans="1:5" ht="18.5" x14ac:dyDescent="0.45">
      <c r="A43" s="106">
        <v>202111229</v>
      </c>
      <c r="B43" s="55" t="s">
        <v>441</v>
      </c>
      <c r="C43" t="str">
        <f>VLOOKUP(B43,summary!$A$5:$B$5006,2,0)</f>
        <v>Longan in Syrup龙眼</v>
      </c>
      <c r="D43" s="91">
        <v>1</v>
      </c>
      <c r="E43" s="77"/>
    </row>
    <row r="44" spans="1:5" ht="18.5" x14ac:dyDescent="0.45">
      <c r="A44" s="106">
        <v>202111229</v>
      </c>
      <c r="B44" s="55" t="s">
        <v>457</v>
      </c>
      <c r="C44" t="str">
        <f>VLOOKUP(B44,summary!$A$5:$B$5006,2,0)</f>
        <v>Fruit Cocktail杂果</v>
      </c>
      <c r="D44" s="91">
        <v>1</v>
      </c>
      <c r="E44" s="77"/>
    </row>
    <row r="45" spans="1:5" ht="18.5" x14ac:dyDescent="0.45">
      <c r="A45" s="106">
        <v>202111229</v>
      </c>
      <c r="B45" s="55" t="s">
        <v>458</v>
      </c>
      <c r="C45" t="str">
        <f>VLOOKUP(B45,summary!$A$5:$B$5006,2,0)</f>
        <v>Cream Corn玉米浆</v>
      </c>
      <c r="D45" s="91">
        <v>1</v>
      </c>
      <c r="E45" s="77"/>
    </row>
    <row r="46" spans="1:5" ht="18.5" x14ac:dyDescent="0.45">
      <c r="A46" s="106">
        <v>202111229</v>
      </c>
      <c r="B46" s="55" t="s">
        <v>461</v>
      </c>
      <c r="C46" t="str">
        <f>VLOOKUP(B46,summary!$A$5:$B$5006,2,0)</f>
        <v>Whole Corn玉米粒</v>
      </c>
      <c r="D46" s="91">
        <v>1</v>
      </c>
      <c r="E46" s="77"/>
    </row>
    <row r="47" spans="1:5" ht="18.5" x14ac:dyDescent="0.45">
      <c r="A47" s="106">
        <v>202111229</v>
      </c>
      <c r="B47" s="55" t="s">
        <v>530</v>
      </c>
      <c r="C47" t="str">
        <f>VLOOKUP(B47,summary!$A$5:$B$5006,2,0)</f>
        <v>Rock Sugar冰糖</v>
      </c>
      <c r="D47" s="91">
        <v>2</v>
      </c>
      <c r="E47" s="77"/>
    </row>
    <row r="48" spans="1:5" ht="18.5" x14ac:dyDescent="0.45">
      <c r="A48" s="106">
        <v>202111229</v>
      </c>
      <c r="B48" s="55" t="s">
        <v>533</v>
      </c>
      <c r="C48" t="str">
        <f>VLOOKUP(B48,summary!$A$5:$B$5006,2,0)</f>
        <v>Brown Sugar 黑糖</v>
      </c>
      <c r="D48" s="91">
        <v>1</v>
      </c>
      <c r="E48" s="77"/>
    </row>
    <row r="49" spans="1:5" ht="18.5" x14ac:dyDescent="0.45">
      <c r="A49" s="106">
        <v>202111229</v>
      </c>
      <c r="B49" s="55" t="s">
        <v>578</v>
      </c>
      <c r="C49" t="str">
        <f>VLOOKUP(B49,summary!$A$5:$B$5006,2,0)</f>
        <v>Yu Tiao 油条</v>
      </c>
      <c r="D49" s="91">
        <v>20</v>
      </c>
      <c r="E49" s="77"/>
    </row>
    <row r="50" spans="1:5" ht="18.5" x14ac:dyDescent="0.45">
      <c r="A50" s="106">
        <v>202111230</v>
      </c>
      <c r="B50" s="55" t="s">
        <v>299</v>
      </c>
      <c r="C50" t="str">
        <f>VLOOKUP(B50,summary!$A$5:$B$5006,2,0)</f>
        <v>Red Bean红豆</v>
      </c>
      <c r="D50" s="91">
        <v>1</v>
      </c>
      <c r="E50" s="77"/>
    </row>
    <row r="51" spans="1:5" ht="18.5" x14ac:dyDescent="0.45">
      <c r="A51" s="106">
        <v>202111230</v>
      </c>
      <c r="B51" s="55" t="s">
        <v>314</v>
      </c>
      <c r="C51" t="str">
        <f>VLOOKUP(B51,summary!$A$5:$B$5006,2,0)</f>
        <v>Green Bean 绿豆</v>
      </c>
      <c r="D51" s="91">
        <v>1</v>
      </c>
      <c r="E51" s="77"/>
    </row>
    <row r="52" spans="1:5" ht="18.5" x14ac:dyDescent="0.45">
      <c r="A52" s="106">
        <v>202111230</v>
      </c>
      <c r="B52" s="55" t="s">
        <v>347</v>
      </c>
      <c r="C52" t="str">
        <f>VLOOKUP(B52,summary!$A$5:$B$5006,2,0)</f>
        <v>Small Sago 小丸</v>
      </c>
      <c r="D52" s="91">
        <v>1</v>
      </c>
      <c r="E52" s="77"/>
    </row>
    <row r="53" spans="1:5" ht="18.5" x14ac:dyDescent="0.45">
      <c r="A53" s="106">
        <v>202111231</v>
      </c>
      <c r="B53" s="55" t="s">
        <v>658</v>
      </c>
      <c r="C53" t="str">
        <f>VLOOKUP(B53,summary!$A$5:$B$5006,2,0)</f>
        <v>Bobo Cha Cubes.摩摩喳喳</v>
      </c>
      <c r="D53" s="91">
        <v>2</v>
      </c>
      <c r="E53" s="77"/>
    </row>
    <row r="54" spans="1:5" ht="18.5" x14ac:dyDescent="0.45">
      <c r="A54" s="106">
        <v>202111231</v>
      </c>
      <c r="B54" s="55" t="s">
        <v>667</v>
      </c>
      <c r="C54" t="str">
        <f>VLOOKUP(B54,summary!$A$5:$B$5006,2,0)</f>
        <v>Pong Thai Hai (Wet) 碰大海</v>
      </c>
      <c r="D54" s="91">
        <v>6</v>
      </c>
      <c r="E54" s="77"/>
    </row>
    <row r="55" spans="1:5" ht="18.5" x14ac:dyDescent="0.45">
      <c r="A55" s="106">
        <v>202111231</v>
      </c>
      <c r="B55" s="55" t="s">
        <v>200</v>
      </c>
      <c r="C55" t="str">
        <f>VLOOKUP(B55,summary!$A$5:$B$5006,2,0)</f>
        <v>Tadpole蝌蚪</v>
      </c>
      <c r="D55" s="91">
        <v>2</v>
      </c>
      <c r="E55" s="77"/>
    </row>
    <row r="56" spans="1:5" ht="18.5" x14ac:dyDescent="0.45">
      <c r="A56" s="106">
        <v>202111231</v>
      </c>
      <c r="B56" s="55" t="s">
        <v>291</v>
      </c>
      <c r="C56" t="str">
        <f>VLOOKUP(B56,summary!$A$5:$B$5006,2,0)</f>
        <v>Atap Seeds in Syrup亚嗒子</v>
      </c>
      <c r="D56" s="91">
        <v>3</v>
      </c>
      <c r="E56" s="77"/>
    </row>
    <row r="57" spans="1:5" ht="18.5" x14ac:dyDescent="0.45">
      <c r="A57" s="106">
        <v>202111231</v>
      </c>
      <c r="B57" s="55" t="s">
        <v>299</v>
      </c>
      <c r="C57" t="str">
        <f>VLOOKUP(B57,summary!$A$5:$B$5006,2,0)</f>
        <v>Red Bean红豆</v>
      </c>
      <c r="D57" s="91">
        <v>5</v>
      </c>
      <c r="E57" s="77"/>
    </row>
    <row r="58" spans="1:5" ht="18.5" x14ac:dyDescent="0.45">
      <c r="A58" s="106">
        <v>202111231</v>
      </c>
      <c r="B58" s="55" t="s">
        <v>338</v>
      </c>
      <c r="C58" t="str">
        <f>VLOOKUP(B58,summary!$A$5:$B$5006,2,0)</f>
        <v>White Wheat 大麦</v>
      </c>
      <c r="D58" s="55">
        <v>1</v>
      </c>
      <c r="E58" s="77"/>
    </row>
    <row r="59" spans="1:5" ht="18.5" x14ac:dyDescent="0.45">
      <c r="A59" s="106">
        <v>202111231</v>
      </c>
      <c r="B59" s="55" t="s">
        <v>340</v>
      </c>
      <c r="C59" t="str">
        <f>VLOOKUP(B59,summary!$A$5:$B$5006,2,0)</f>
        <v>Pearl Barley 薏米</v>
      </c>
      <c r="D59" s="55">
        <v>1</v>
      </c>
      <c r="E59" s="77"/>
    </row>
    <row r="60" spans="1:5" ht="18.5" x14ac:dyDescent="0.45">
      <c r="A60" s="106">
        <v>202111231</v>
      </c>
      <c r="B60" s="55" t="s">
        <v>347</v>
      </c>
      <c r="C60" t="str">
        <f>VLOOKUP(B60,summary!$A$5:$B$5006,2,0)</f>
        <v>Small Sago 小丸</v>
      </c>
      <c r="D60" s="55">
        <v>1</v>
      </c>
      <c r="E60" s="77"/>
    </row>
    <row r="61" spans="1:5" ht="18.5" x14ac:dyDescent="0.45">
      <c r="A61" s="106">
        <v>202111231</v>
      </c>
      <c r="B61" s="55" t="s">
        <v>359</v>
      </c>
      <c r="C61" t="str">
        <f>VLOOKUP(B61,summary!$A$5:$B$5006,2,0)</f>
        <v>Fungus黄 木耳朵</v>
      </c>
      <c r="D61" s="55">
        <v>2</v>
      </c>
      <c r="E61" s="77"/>
    </row>
    <row r="62" spans="1:5" ht="18.5" x14ac:dyDescent="0.45">
      <c r="A62" s="106">
        <v>202111231</v>
      </c>
      <c r="B62" s="55" t="s">
        <v>492</v>
      </c>
      <c r="C62" t="str">
        <f>VLOOKUP(B62,summary!$A$5:$B$5006,2,0)</f>
        <v>Water Chestnut 马蹄 - 箱</v>
      </c>
      <c r="D62" s="55">
        <v>1</v>
      </c>
      <c r="E62" s="77"/>
    </row>
    <row r="63" spans="1:5" ht="18.5" x14ac:dyDescent="0.45">
      <c r="A63" s="106">
        <v>202111231</v>
      </c>
      <c r="B63" s="55" t="s">
        <v>495</v>
      </c>
      <c r="C63" t="str">
        <f>VLOOKUP(B63,summary!$A$5:$B$5006,2,0)</f>
        <v>Coconut Milk 椰浆</v>
      </c>
      <c r="D63" s="55">
        <v>2</v>
      </c>
      <c r="E63" s="77"/>
    </row>
    <row r="64" spans="1:5" ht="18.5" x14ac:dyDescent="0.45">
      <c r="A64" s="106">
        <v>202111231</v>
      </c>
      <c r="B64" s="55" t="s">
        <v>559</v>
      </c>
      <c r="C64" t="str">
        <f>VLOOKUP(B64,summary!$A$5:$B$5006,2,0)</f>
        <v>Sweet Potato 番薯</v>
      </c>
      <c r="D64" s="55">
        <v>20</v>
      </c>
      <c r="E64" s="77"/>
    </row>
    <row r="65" spans="1:5" ht="18.5" x14ac:dyDescent="0.45">
      <c r="A65" s="106">
        <v>202111231</v>
      </c>
      <c r="B65" s="55" t="s">
        <v>562</v>
      </c>
      <c r="C65" t="str">
        <f>VLOOKUP(B65,summary!$A$5:$B$5006,2,0)</f>
        <v>Yam 芋头</v>
      </c>
      <c r="D65" s="55">
        <v>3</v>
      </c>
      <c r="E65" s="77"/>
    </row>
    <row r="66" spans="1:5" ht="18.5" x14ac:dyDescent="0.45">
      <c r="A66" s="106">
        <v>202111231</v>
      </c>
      <c r="B66" s="55" t="s">
        <v>565</v>
      </c>
      <c r="C66" t="str">
        <f>VLOOKUP(B66,summary!$A$5:$B$5006,2,0)</f>
        <v>Pandan Leaf 班兰叶</v>
      </c>
      <c r="D66" s="55">
        <v>5</v>
      </c>
      <c r="E66" s="77"/>
    </row>
    <row r="67" spans="1:5" ht="18.5" x14ac:dyDescent="0.45">
      <c r="A67" s="106">
        <v>202111231</v>
      </c>
      <c r="B67" s="55" t="s">
        <v>566</v>
      </c>
      <c r="C67" t="str">
        <f>VLOOKUP(B67,summary!$A$5:$B$5006,2,0)</f>
        <v>Lime 酸甘</v>
      </c>
      <c r="D67" s="55">
        <v>2</v>
      </c>
      <c r="E67" s="77"/>
    </row>
    <row r="68" spans="1:5" ht="18.5" x14ac:dyDescent="0.45">
      <c r="A68" s="106">
        <v>202111231</v>
      </c>
      <c r="B68" s="55" t="s">
        <v>579</v>
      </c>
      <c r="C68" t="str">
        <f>VLOOKUP(B68,summary!$A$5:$B$5006,2,0)</f>
        <v>Food Coloring - Liquid)颜色-水</v>
      </c>
      <c r="D68" s="91">
        <v>1</v>
      </c>
      <c r="E68" s="77"/>
    </row>
    <row r="69" spans="1:5" ht="18.5" x14ac:dyDescent="0.45">
      <c r="A69" s="106">
        <v>202111232</v>
      </c>
      <c r="B69" s="55" t="s">
        <v>658</v>
      </c>
      <c r="C69" t="str">
        <f>VLOOKUP(B69,summary!$A$5:$B$5006,2,0)</f>
        <v>Bobo Cha Cubes.摩摩喳喳</v>
      </c>
      <c r="D69" s="91">
        <v>5</v>
      </c>
      <c r="E69" s="77"/>
    </row>
    <row r="70" spans="1:5" ht="18.5" x14ac:dyDescent="0.45">
      <c r="A70" s="106">
        <v>202111232</v>
      </c>
      <c r="B70" s="55" t="s">
        <v>667</v>
      </c>
      <c r="C70" t="str">
        <f>VLOOKUP(B70,summary!$A$5:$B$5006,2,0)</f>
        <v>Pong Thai Hai (Wet) 碰大海</v>
      </c>
      <c r="D70" s="91">
        <v>5</v>
      </c>
      <c r="E70" s="77"/>
    </row>
    <row r="71" spans="1:5" ht="18.5" x14ac:dyDescent="0.45">
      <c r="A71" s="106">
        <v>202111232</v>
      </c>
      <c r="B71" s="55" t="s">
        <v>264</v>
      </c>
      <c r="C71" t="str">
        <f>VLOOKUP(B71,summary!$A$5:$B$5006,2,0)</f>
        <v>Tapioca Flour 茨粉</v>
      </c>
      <c r="D71" s="91">
        <v>24</v>
      </c>
      <c r="E71" s="77"/>
    </row>
    <row r="72" spans="1:5" ht="18.5" x14ac:dyDescent="0.45">
      <c r="A72" s="106">
        <v>202111232</v>
      </c>
      <c r="B72" s="55" t="s">
        <v>291</v>
      </c>
      <c r="C72" t="str">
        <f>VLOOKUP(B72,summary!$A$5:$B$5006,2,0)</f>
        <v>Atap Seeds in Syrup亚嗒子</v>
      </c>
      <c r="D72" s="91">
        <v>5</v>
      </c>
      <c r="E72" s="77"/>
    </row>
    <row r="73" spans="1:5" ht="18.5" x14ac:dyDescent="0.45">
      <c r="A73" s="106">
        <v>202111232</v>
      </c>
      <c r="B73" s="55" t="s">
        <v>299</v>
      </c>
      <c r="C73" t="str">
        <f>VLOOKUP(B73,summary!$A$5:$B$5006,2,0)</f>
        <v>Red Bean红豆</v>
      </c>
      <c r="D73" s="91">
        <v>3</v>
      </c>
      <c r="E73" s="77"/>
    </row>
    <row r="74" spans="1:5" ht="18.5" x14ac:dyDescent="0.45">
      <c r="A74" s="106">
        <v>202111232</v>
      </c>
      <c r="B74" s="55" t="s">
        <v>314</v>
      </c>
      <c r="C74" t="str">
        <f>VLOOKUP(B74,summary!$A$5:$B$5006,2,0)</f>
        <v>Green Bean 绿豆</v>
      </c>
      <c r="D74" s="91">
        <v>2</v>
      </c>
      <c r="E74" s="77"/>
    </row>
    <row r="75" spans="1:5" ht="18.5" x14ac:dyDescent="0.45">
      <c r="A75" s="106">
        <v>202111232</v>
      </c>
      <c r="B75" s="55" t="s">
        <v>359</v>
      </c>
      <c r="C75" t="str">
        <f>VLOOKUP(B75,summary!$A$5:$B$5006,2,0)</f>
        <v>Fungus黄 木耳朵</v>
      </c>
      <c r="D75" s="91">
        <v>2</v>
      </c>
      <c r="E75" s="77"/>
    </row>
    <row r="76" spans="1:5" ht="18.5" x14ac:dyDescent="0.45">
      <c r="A76" s="106">
        <v>202111232</v>
      </c>
      <c r="B76" s="55" t="s">
        <v>374</v>
      </c>
      <c r="C76" t="str">
        <f>VLOOKUP(B76,summary!$A$5:$B$5006,2,0)</f>
        <v>Bean Curd Sheet 腐竹</v>
      </c>
      <c r="D76" s="91">
        <v>10</v>
      </c>
      <c r="E76" s="77"/>
    </row>
    <row r="77" spans="1:5" ht="18.5" x14ac:dyDescent="0.45">
      <c r="A77" s="106">
        <v>202111232</v>
      </c>
      <c r="B77" s="55" t="s">
        <v>495</v>
      </c>
      <c r="C77" t="str">
        <f>VLOOKUP(B77,summary!$A$5:$B$5006,2,0)</f>
        <v>Coconut Milk 椰浆</v>
      </c>
      <c r="D77" s="91">
        <v>2</v>
      </c>
      <c r="E77" s="77"/>
    </row>
    <row r="78" spans="1:5" ht="18.5" x14ac:dyDescent="0.45">
      <c r="A78" s="106">
        <v>202111232</v>
      </c>
      <c r="B78" s="55" t="s">
        <v>565</v>
      </c>
      <c r="C78" t="str">
        <f>VLOOKUP(B78,summary!$A$5:$B$5006,2,0)</f>
        <v>Pandan Leaf 班兰叶</v>
      </c>
      <c r="D78" s="91">
        <v>5</v>
      </c>
      <c r="E78" s="77"/>
    </row>
    <row r="79" spans="1:5" ht="18.5" x14ac:dyDescent="0.45">
      <c r="A79" s="106">
        <v>202111233</v>
      </c>
      <c r="B79" s="55" t="s">
        <v>646</v>
      </c>
      <c r="C79" t="str">
        <f>VLOOKUP(B79,summary!$A$5:$B$5006,2,0)</f>
        <v>Durian Puree 榴莲</v>
      </c>
      <c r="D79" s="91">
        <v>1</v>
      </c>
      <c r="E79" s="77"/>
    </row>
    <row r="80" spans="1:5" ht="18.5" x14ac:dyDescent="0.45">
      <c r="A80" s="106">
        <v>202111233</v>
      </c>
      <c r="B80" s="55" t="s">
        <v>647</v>
      </c>
      <c r="C80" t="str">
        <f>VLOOKUP(B80,summary!$A$5:$B$5006,2,0)</f>
        <v>Mango Puree芒果</v>
      </c>
      <c r="D80" s="91">
        <v>1</v>
      </c>
      <c r="E80" s="77"/>
    </row>
    <row r="81" spans="1:5" ht="18.5" x14ac:dyDescent="0.45">
      <c r="A81" s="106">
        <v>202111233</v>
      </c>
      <c r="B81" s="55" t="s">
        <v>648</v>
      </c>
      <c r="C81" t="str">
        <f>VLOOKUP(B81,summary!$A$5:$B$5006,2,0)</f>
        <v>Strawberry Puree草莓</v>
      </c>
      <c r="D81" s="91">
        <v>1</v>
      </c>
      <c r="E81" s="77"/>
    </row>
    <row r="82" spans="1:5" ht="18.5" x14ac:dyDescent="0.45">
      <c r="A82" s="106">
        <v>202111233</v>
      </c>
      <c r="B82" s="55" t="s">
        <v>660</v>
      </c>
      <c r="C82" t="str">
        <f>VLOOKUP(B82,summary!$A$5:$B$5006,2,0)</f>
        <v>Chendol浆咯</v>
      </c>
      <c r="D82" s="91">
        <v>1</v>
      </c>
      <c r="E82" s="77"/>
    </row>
    <row r="83" spans="1:5" ht="18.5" x14ac:dyDescent="0.45">
      <c r="A83" s="106">
        <v>202111233</v>
      </c>
      <c r="B83" s="55" t="s">
        <v>359</v>
      </c>
      <c r="C83" t="str">
        <f>VLOOKUP(B83,summary!$A$5:$B$5006,2,0)</f>
        <v>Fungus黄 木耳朵</v>
      </c>
      <c r="D83" s="91">
        <v>1</v>
      </c>
      <c r="E83" s="77"/>
    </row>
    <row r="84" spans="1:5" ht="18.5" x14ac:dyDescent="0.45">
      <c r="A84" s="106">
        <v>202111233</v>
      </c>
      <c r="B84" s="55" t="s">
        <v>384</v>
      </c>
      <c r="C84" t="str">
        <f>VLOOKUP(B84,summary!$A$5:$B$5006,2,0)</f>
        <v>Coco Syrup 可可糖浆</v>
      </c>
      <c r="D84" s="91">
        <v>1</v>
      </c>
      <c r="E84" s="77"/>
    </row>
    <row r="85" spans="1:5" ht="18.5" x14ac:dyDescent="0.45">
      <c r="A85" s="106">
        <v>202111233</v>
      </c>
      <c r="B85" s="55" t="s">
        <v>433</v>
      </c>
      <c r="C85" t="str">
        <f>VLOOKUP(B85,summary!$A$5:$B$5006,2,0)</f>
        <v>Sea Coconut海底椰</v>
      </c>
      <c r="D85" s="91">
        <v>1</v>
      </c>
      <c r="E85" s="77"/>
    </row>
    <row r="86" spans="1:5" ht="18.5" x14ac:dyDescent="0.45">
      <c r="A86" s="106">
        <v>202111233</v>
      </c>
      <c r="B86" s="55" t="s">
        <v>537</v>
      </c>
      <c r="C86" t="str">
        <f>VLOOKUP(B86,summary!$A$5:$B$5006,2,0)</f>
        <v>Fine Sugar 白糖</v>
      </c>
      <c r="D86" s="91">
        <v>1</v>
      </c>
      <c r="E86" s="77"/>
    </row>
    <row r="87" spans="1:5" ht="18.5" x14ac:dyDescent="0.45">
      <c r="A87" s="106">
        <v>202111233</v>
      </c>
      <c r="B87" s="55" t="s">
        <v>566</v>
      </c>
      <c r="C87" t="str">
        <f>VLOOKUP(B87,summary!$A$5:$B$5006,2,0)</f>
        <v>Lime 酸甘</v>
      </c>
      <c r="D87" s="91">
        <v>1</v>
      </c>
      <c r="E87" s="77"/>
    </row>
    <row r="88" spans="1:5" ht="18.5" x14ac:dyDescent="0.45">
      <c r="A88" s="106">
        <v>202111234</v>
      </c>
      <c r="B88" s="55" t="s">
        <v>637</v>
      </c>
      <c r="C88" t="str">
        <f>VLOOKUP(B88,summary!$A$5:$B$5006,2,0)</f>
        <v xml:space="preserve">Fresh Soursop 红毛榴莲 </v>
      </c>
      <c r="D88" s="91">
        <v>1</v>
      </c>
      <c r="E88" s="77"/>
    </row>
    <row r="89" spans="1:5" ht="18.5" x14ac:dyDescent="0.45">
      <c r="A89" s="106">
        <v>202111234</v>
      </c>
      <c r="B89" s="55" t="s">
        <v>379</v>
      </c>
      <c r="C89" t="str">
        <f>VLOOKUP(B89,summary!$A$5:$B$5006,2,0)</f>
        <v>Sweeten Melon Strip冬瓜条</v>
      </c>
      <c r="D89" s="91">
        <v>2</v>
      </c>
      <c r="E89" s="77"/>
    </row>
    <row r="90" spans="1:5" ht="18.5" x14ac:dyDescent="0.45">
      <c r="A90" s="106">
        <v>202111234</v>
      </c>
      <c r="B90" s="55" t="s">
        <v>384</v>
      </c>
      <c r="C90" t="str">
        <f>VLOOKUP(B90,summary!$A$5:$B$5006,2,0)</f>
        <v>Coco Syrup 可可糖浆</v>
      </c>
      <c r="D90" s="91">
        <v>4</v>
      </c>
      <c r="E90" s="77"/>
    </row>
    <row r="91" spans="1:5" ht="18.5" x14ac:dyDescent="0.45">
      <c r="A91" s="106">
        <v>202111234</v>
      </c>
      <c r="B91" s="55" t="s">
        <v>537</v>
      </c>
      <c r="C91" t="str">
        <f>VLOOKUP(B91,summary!$A$5:$B$5006,2,0)</f>
        <v>Fine Sugar 白糖</v>
      </c>
      <c r="D91" s="91">
        <v>2</v>
      </c>
      <c r="E91" s="77"/>
    </row>
    <row r="92" spans="1:5" ht="18.5" x14ac:dyDescent="0.45">
      <c r="A92" s="106">
        <v>202111234</v>
      </c>
      <c r="B92" s="55" t="s">
        <v>559</v>
      </c>
      <c r="C92" t="str">
        <f>VLOOKUP(B92,summary!$A$5:$B$5006,2,0)</f>
        <v>Sweet Potato 番薯</v>
      </c>
      <c r="D92" s="91">
        <v>10</v>
      </c>
      <c r="E92" s="77"/>
    </row>
    <row r="93" spans="1:5" ht="18.5" x14ac:dyDescent="0.45">
      <c r="A93" s="106">
        <v>202111234</v>
      </c>
      <c r="B93" s="55" t="s">
        <v>562</v>
      </c>
      <c r="C93" t="str">
        <f>VLOOKUP(B93,summary!$A$5:$B$5006,2,0)</f>
        <v>Yam 芋头</v>
      </c>
      <c r="D93" s="91">
        <v>3</v>
      </c>
      <c r="E93" s="77"/>
    </row>
    <row r="94" spans="1:5" ht="18.5" x14ac:dyDescent="0.45">
      <c r="A94" s="106">
        <v>202111234</v>
      </c>
      <c r="B94" s="55" t="s">
        <v>565</v>
      </c>
      <c r="C94" t="str">
        <f>VLOOKUP(B94,summary!$A$5:$B$5006,2,0)</f>
        <v>Pandan Leaf 班兰叶</v>
      </c>
      <c r="D94" s="91">
        <v>10</v>
      </c>
      <c r="E94" s="77"/>
    </row>
    <row r="95" spans="1:5" ht="18.5" x14ac:dyDescent="0.45">
      <c r="A95" s="106">
        <v>202111235</v>
      </c>
      <c r="B95" s="55" t="s">
        <v>300</v>
      </c>
      <c r="C95" t="str">
        <f>VLOOKUP(B95,summary!$A$5:$B$5006,2,0)</f>
        <v>Red Bean红豆</v>
      </c>
      <c r="D95" s="78">
        <v>1</v>
      </c>
      <c r="E95" s="77"/>
    </row>
    <row r="96" spans="1:5" ht="18.5" customHeight="1" x14ac:dyDescent="0.45">
      <c r="A96" s="106">
        <v>202111235</v>
      </c>
      <c r="B96" s="55" t="s">
        <v>315</v>
      </c>
      <c r="C96" t="str">
        <f>VLOOKUP(B96,summary!$A$5:$B$5006,2,0)</f>
        <v>Green Bean 绿豆</v>
      </c>
      <c r="D96" s="78">
        <v>1</v>
      </c>
      <c r="E96" s="77"/>
    </row>
    <row r="97" spans="1:5" ht="18.5" customHeight="1" x14ac:dyDescent="0.45">
      <c r="A97" s="106">
        <v>202111235</v>
      </c>
      <c r="B97" s="55" t="s">
        <v>324</v>
      </c>
      <c r="C97" t="str">
        <f>VLOOKUP(B97,summary!$A$5:$B$5006,2,0)</f>
        <v>Split Green Mung Bean豆畔</v>
      </c>
      <c r="D97" s="78">
        <v>1</v>
      </c>
      <c r="E97" s="77"/>
    </row>
    <row r="98" spans="1:5" ht="18.5" customHeight="1" x14ac:dyDescent="0.45">
      <c r="A98" s="106">
        <v>202111235</v>
      </c>
      <c r="B98" s="55" t="s">
        <v>332</v>
      </c>
      <c r="C98" t="str">
        <f>VLOOKUP(B98,summary!$A$5:$B$5006,2,0)</f>
        <v>Black Glutinous Rice 黑糯米</v>
      </c>
      <c r="D98" s="78">
        <v>1</v>
      </c>
      <c r="E98" s="77"/>
    </row>
    <row r="99" spans="1:5" ht="18.5" customHeight="1" x14ac:dyDescent="0.45">
      <c r="A99" s="106">
        <v>202111235</v>
      </c>
      <c r="B99" s="55" t="s">
        <v>361</v>
      </c>
      <c r="C99" t="str">
        <f>VLOOKUP(B99,summary!$A$5:$B$5006,2,0)</f>
        <v>Lotus Seed 莲子(无）</v>
      </c>
      <c r="D99" s="78">
        <v>2</v>
      </c>
      <c r="E99" s="77"/>
    </row>
    <row r="100" spans="1:5" ht="18.5" customHeight="1" x14ac:dyDescent="0.45">
      <c r="A100" s="106">
        <v>202111235</v>
      </c>
      <c r="B100" s="55" t="s">
        <v>369</v>
      </c>
      <c r="C100" t="str">
        <f>VLOOKUP(B100,summary!$A$5:$B$5006,2,0)</f>
        <v>GingKo Nut白果粒</v>
      </c>
      <c r="D100" s="78">
        <v>0</v>
      </c>
      <c r="E100" s="77"/>
    </row>
    <row r="101" spans="1:5" ht="18.5" customHeight="1" x14ac:dyDescent="0.45">
      <c r="A101" s="106">
        <v>202111235</v>
      </c>
      <c r="B101" s="55" t="s">
        <v>559</v>
      </c>
      <c r="C101" t="str">
        <f>VLOOKUP(B101,summary!$A$5:$B$5006,2,0)</f>
        <v>Sweet Potato 番薯</v>
      </c>
      <c r="D101" s="78">
        <v>5</v>
      </c>
      <c r="E101" s="77"/>
    </row>
    <row r="102" spans="1:5" ht="18.5" customHeight="1" x14ac:dyDescent="0.45">
      <c r="A102" s="106">
        <v>202111235</v>
      </c>
      <c r="B102" s="55" t="s">
        <v>562</v>
      </c>
      <c r="C102" t="str">
        <f>VLOOKUP(B102,summary!$A$5:$B$5006,2,0)</f>
        <v>Yam 芋头</v>
      </c>
      <c r="D102" s="78">
        <v>1</v>
      </c>
      <c r="E102" s="77"/>
    </row>
    <row r="103" spans="1:5" ht="18.5" customHeight="1" x14ac:dyDescent="0.45">
      <c r="A103" s="106">
        <v>202111235</v>
      </c>
      <c r="B103" s="55" t="s">
        <v>565</v>
      </c>
      <c r="C103" t="str">
        <f>VLOOKUP(B103,summary!$A$5:$B$5006,2,0)</f>
        <v>Pandan Leaf 班兰叶</v>
      </c>
      <c r="D103" s="78">
        <v>4</v>
      </c>
      <c r="E103" s="77"/>
    </row>
    <row r="104" spans="1:5" ht="18.5" customHeight="1" x14ac:dyDescent="0.45">
      <c r="A104" s="106">
        <v>202111235</v>
      </c>
      <c r="B104" s="55" t="s">
        <v>558</v>
      </c>
      <c r="C104" t="str">
        <f>VLOOKUP(B104,summary!$A$5:$B$5006,2,0)</f>
        <v>Tapioca木薯</v>
      </c>
      <c r="D104" s="78">
        <v>0</v>
      </c>
      <c r="E104" s="77"/>
    </row>
    <row r="105" spans="1:5" ht="18.5" customHeight="1" x14ac:dyDescent="0.45">
      <c r="A105" s="106">
        <v>202111236</v>
      </c>
      <c r="B105" s="55" t="s">
        <v>643</v>
      </c>
      <c r="C105" t="str">
        <f>VLOOKUP(B105,summary!$A$5:$B$5006,2,0)</f>
        <v>Fresh Soursop 红毛榴莲(无)</v>
      </c>
      <c r="D105" s="78">
        <v>3</v>
      </c>
      <c r="E105" s="77"/>
    </row>
    <row r="106" spans="1:5" ht="18.5" customHeight="1" x14ac:dyDescent="0.45">
      <c r="A106" s="106">
        <v>202111236</v>
      </c>
      <c r="B106" s="55" t="s">
        <v>662</v>
      </c>
      <c r="C106" t="str">
        <f>VLOOKUP(B106,summary!$A$5:$B$5006,2,0)</f>
        <v>Coconut Sugar Syrup 椰糖汁</v>
      </c>
      <c r="D106" s="78">
        <v>6</v>
      </c>
      <c r="E106" s="77"/>
    </row>
    <row r="107" spans="1:5" ht="18.5" customHeight="1" x14ac:dyDescent="0.45">
      <c r="A107" s="106">
        <v>202111237</v>
      </c>
      <c r="B107" s="55" t="s">
        <v>559</v>
      </c>
      <c r="C107" t="str">
        <f>VLOOKUP(B107,summary!$A$5:$B$5006,2,0)</f>
        <v>Sweet Potato 番薯</v>
      </c>
      <c r="D107" s="78">
        <v>20</v>
      </c>
      <c r="E107" s="77"/>
    </row>
    <row r="108" spans="1:5" ht="18.5" customHeight="1" x14ac:dyDescent="0.45">
      <c r="A108" s="106">
        <v>202111238</v>
      </c>
      <c r="B108" s="55" t="s">
        <v>200</v>
      </c>
      <c r="C108" t="str">
        <f>VLOOKUP(B108,summary!$A$5:$B$5006,2,0)</f>
        <v>Tadpole蝌蚪</v>
      </c>
      <c r="D108" s="78">
        <v>1</v>
      </c>
      <c r="E108" s="77"/>
    </row>
    <row r="109" spans="1:5" ht="18.5" customHeight="1" x14ac:dyDescent="0.45">
      <c r="A109" s="106">
        <v>202111238</v>
      </c>
      <c r="B109" s="55" t="s">
        <v>223</v>
      </c>
      <c r="C109" t="str">
        <f>VLOOKUP(B109,summary!$A$5:$B$5006,2,0)</f>
        <v>Agar Powder菜燕粉</v>
      </c>
      <c r="D109" s="78">
        <v>1</v>
      </c>
      <c r="E109" s="77"/>
    </row>
    <row r="110" spans="1:5" ht="18.5" customHeight="1" x14ac:dyDescent="0.45">
      <c r="A110" s="106">
        <v>202111238</v>
      </c>
      <c r="B110" s="55" t="s">
        <v>294</v>
      </c>
      <c r="C110" t="str">
        <f>VLOOKUP(B110,summary!$A$5:$B$5006,2,0)</f>
        <v>Chin Chow  仙 草</v>
      </c>
      <c r="D110" s="78">
        <v>1</v>
      </c>
      <c r="E110" s="77"/>
    </row>
    <row r="111" spans="1:5" ht="18.5" customHeight="1" x14ac:dyDescent="0.45">
      <c r="A111" s="106">
        <v>202111238</v>
      </c>
      <c r="B111" s="55" t="s">
        <v>559</v>
      </c>
      <c r="C111" t="str">
        <f>VLOOKUP(B111,summary!$A$5:$B$5006,2,0)</f>
        <v>Sweet Potato 番薯</v>
      </c>
      <c r="D111" s="78">
        <v>10</v>
      </c>
      <c r="E111" s="77"/>
    </row>
    <row r="112" spans="1:5" ht="18.5" customHeight="1" x14ac:dyDescent="0.45">
      <c r="A112" s="106">
        <v>202111238</v>
      </c>
      <c r="B112" s="55" t="s">
        <v>565</v>
      </c>
      <c r="C112" t="str">
        <f>VLOOKUP(B112,summary!$A$5:$B$5006,2,0)</f>
        <v>Pandan Leaf 班兰叶</v>
      </c>
      <c r="D112" s="78">
        <v>3</v>
      </c>
      <c r="E112" s="77"/>
    </row>
    <row r="113" spans="1:5" ht="18.5" customHeight="1" x14ac:dyDescent="0.45">
      <c r="A113" s="106">
        <v>202111238</v>
      </c>
      <c r="B113" s="55" t="s">
        <v>566</v>
      </c>
      <c r="C113" t="str">
        <f>VLOOKUP(B113,summary!$A$5:$B$5006,2,0)</f>
        <v>Lime 酸甘</v>
      </c>
      <c r="D113" s="78">
        <v>1</v>
      </c>
      <c r="E113" s="77"/>
    </row>
    <row r="114" spans="1:5" ht="18.5" customHeight="1" x14ac:dyDescent="0.45">
      <c r="A114" s="106">
        <v>202111239</v>
      </c>
      <c r="B114" s="55" t="s">
        <v>658</v>
      </c>
      <c r="C114" t="str">
        <f>VLOOKUP(B114,summary!$A$5:$B$5006,2,0)</f>
        <v>Bobo Cha Cubes.摩摩喳喳</v>
      </c>
      <c r="D114" s="78">
        <v>2</v>
      </c>
      <c r="E114" s="77"/>
    </row>
    <row r="115" spans="1:5" ht="18.5" customHeight="1" x14ac:dyDescent="0.45">
      <c r="A115" s="106">
        <v>202111239</v>
      </c>
      <c r="B115" s="55" t="s">
        <v>297</v>
      </c>
      <c r="C115" t="str">
        <f>VLOOKUP(B115,summary!$A$5:$B$5006,2,0)</f>
        <v>GingKo Nut (Peel off)白果仁</v>
      </c>
      <c r="D115" s="78">
        <v>2</v>
      </c>
      <c r="E115" s="77"/>
    </row>
    <row r="116" spans="1:5" ht="18.5" customHeight="1" x14ac:dyDescent="0.45">
      <c r="A116" s="106">
        <v>202111239</v>
      </c>
      <c r="B116" s="55" t="s">
        <v>299</v>
      </c>
      <c r="C116" t="str">
        <f>VLOOKUP(B116,summary!$A$5:$B$5006,2,0)</f>
        <v>Red Bean红豆</v>
      </c>
      <c r="D116" s="78">
        <v>2</v>
      </c>
      <c r="E116" s="77"/>
    </row>
    <row r="117" spans="1:5" ht="18.5" customHeight="1" x14ac:dyDescent="0.45">
      <c r="A117" s="106">
        <v>202111239</v>
      </c>
      <c r="B117" s="55" t="s">
        <v>314</v>
      </c>
      <c r="C117" t="str">
        <f>VLOOKUP(B117,summary!$A$5:$B$5006,2,0)</f>
        <v>Green Bean 绿豆</v>
      </c>
      <c r="D117" s="78">
        <v>1</v>
      </c>
      <c r="E117" s="77"/>
    </row>
    <row r="118" spans="1:5" ht="18.5" customHeight="1" x14ac:dyDescent="0.45">
      <c r="A118" s="106">
        <v>202111239</v>
      </c>
      <c r="B118" s="55" t="s">
        <v>322</v>
      </c>
      <c r="C118" t="str">
        <f>VLOOKUP(B118,summary!$A$5:$B$5006,2,0)</f>
        <v>Split Green Mung Bean豆畔</v>
      </c>
      <c r="D118" s="78">
        <v>1</v>
      </c>
      <c r="E118" s="77"/>
    </row>
    <row r="119" spans="1:5" ht="18.5" customHeight="1" x14ac:dyDescent="0.45">
      <c r="A119" s="106">
        <v>202111239</v>
      </c>
      <c r="B119" s="55" t="s">
        <v>537</v>
      </c>
      <c r="C119" t="str">
        <f>VLOOKUP(B119,summary!$A$5:$B$5006,2,0)</f>
        <v>Fine Sugar 白糖</v>
      </c>
      <c r="D119" s="78">
        <v>1</v>
      </c>
      <c r="E119" s="77"/>
    </row>
    <row r="120" spans="1:5" ht="18.5" customHeight="1" x14ac:dyDescent="0.45">
      <c r="A120" s="106">
        <v>202111240</v>
      </c>
      <c r="B120" s="55" t="s">
        <v>647</v>
      </c>
      <c r="C120" t="str">
        <f>VLOOKUP(B120,summary!$A$5:$B$5006,2,0)</f>
        <v>Mango Puree芒果</v>
      </c>
      <c r="D120" s="78">
        <v>3</v>
      </c>
      <c r="E120" s="77"/>
    </row>
    <row r="121" spans="1:5" ht="18.5" customHeight="1" x14ac:dyDescent="0.45">
      <c r="A121" s="106">
        <v>202111240</v>
      </c>
      <c r="B121" s="55" t="s">
        <v>646</v>
      </c>
      <c r="C121" t="str">
        <f>VLOOKUP(B121,summary!$A$5:$B$5006,2,0)</f>
        <v>Durian Puree 榴莲</v>
      </c>
      <c r="D121" s="78">
        <v>1</v>
      </c>
      <c r="E121" s="77"/>
    </row>
    <row r="122" spans="1:5" ht="18.5" customHeight="1" x14ac:dyDescent="0.45">
      <c r="A122" s="106">
        <v>202111240</v>
      </c>
      <c r="B122" s="55" t="s">
        <v>351</v>
      </c>
      <c r="C122" t="str">
        <f>VLOOKUP(B122,summary!$A$5:$B$5006,2,0)</f>
        <v>Dried Longan 龙眼干</v>
      </c>
      <c r="D122" s="78">
        <v>5</v>
      </c>
      <c r="E122" s="77"/>
    </row>
    <row r="123" spans="1:5" ht="18.5" customHeight="1" x14ac:dyDescent="0.45">
      <c r="A123" s="106">
        <v>202111240</v>
      </c>
      <c r="B123" s="55" t="s">
        <v>289</v>
      </c>
      <c r="C123" t="str">
        <f>VLOOKUP(B123,summary!$A$5:$B$5006,2,0)</f>
        <v>Atap Seeds in Syrup亚嗒子</v>
      </c>
      <c r="D123" s="78">
        <v>1</v>
      </c>
      <c r="E123" s="77"/>
    </row>
    <row r="124" spans="1:5" ht="18.5" customHeight="1" x14ac:dyDescent="0.45">
      <c r="A124" s="106">
        <v>202111240</v>
      </c>
      <c r="B124" s="55" t="s">
        <v>331</v>
      </c>
      <c r="C124" t="str">
        <f>VLOOKUP(B124,summary!$A$5:$B$5006,2,0)</f>
        <v>Black Glutinous Rice 黑糯米</v>
      </c>
      <c r="D124" s="78">
        <v>1</v>
      </c>
      <c r="E124" s="77"/>
    </row>
    <row r="125" spans="1:5" ht="18.5" customHeight="1" x14ac:dyDescent="0.45">
      <c r="A125" s="106">
        <v>202111240</v>
      </c>
      <c r="B125" s="55" t="s">
        <v>322</v>
      </c>
      <c r="C125" t="str">
        <f>VLOOKUP(B125,summary!$A$5:$B$5006,2,0)</f>
        <v>Split Green Mung Bean豆畔</v>
      </c>
      <c r="D125" s="78">
        <v>1</v>
      </c>
      <c r="E125" s="77"/>
    </row>
    <row r="126" spans="1:5" ht="18.5" customHeight="1" x14ac:dyDescent="0.45">
      <c r="A126" s="106">
        <v>202111240</v>
      </c>
      <c r="B126" s="55" t="s">
        <v>340</v>
      </c>
      <c r="C126" t="str">
        <f>VLOOKUP(B126,summary!$A$5:$B$5006,2,0)</f>
        <v>Pearl Barley 薏米</v>
      </c>
      <c r="D126" s="78">
        <v>1</v>
      </c>
      <c r="E126" s="77"/>
    </row>
    <row r="127" spans="1:5" ht="18.5" customHeight="1" x14ac:dyDescent="0.45">
      <c r="A127" s="106">
        <v>202111240</v>
      </c>
      <c r="B127" s="55" t="s">
        <v>335</v>
      </c>
      <c r="C127" t="str">
        <f>VLOOKUP(B127,summary!$A$5:$B$5006,2,0)</f>
        <v>White Glutinous Rice白糯米</v>
      </c>
      <c r="D127" s="78">
        <v>1</v>
      </c>
      <c r="E127" s="77"/>
    </row>
    <row r="128" spans="1:5" ht="18.5" customHeight="1" x14ac:dyDescent="0.45">
      <c r="A128" s="106">
        <v>202111240</v>
      </c>
      <c r="B128" s="55" t="s">
        <v>347</v>
      </c>
      <c r="C128" t="str">
        <f>VLOOKUP(B128,summary!$A$5:$B$5006,2,0)</f>
        <v>Small Sago 小丸</v>
      </c>
      <c r="D128" s="78">
        <v>1</v>
      </c>
      <c r="E128" s="77"/>
    </row>
    <row r="129" spans="1:5" ht="18.5" customHeight="1" x14ac:dyDescent="0.45">
      <c r="A129" s="106">
        <v>202111240</v>
      </c>
      <c r="B129" s="55" t="s">
        <v>338</v>
      </c>
      <c r="C129" t="str">
        <f>VLOOKUP(B129,summary!$A$5:$B$5006,2,0)</f>
        <v>White Wheat 大麦</v>
      </c>
      <c r="D129" s="78">
        <v>1</v>
      </c>
      <c r="E129" s="77"/>
    </row>
    <row r="130" spans="1:5" ht="18.5" customHeight="1" x14ac:dyDescent="0.45">
      <c r="A130" s="106">
        <v>202111240</v>
      </c>
      <c r="B130" s="55" t="s">
        <v>660</v>
      </c>
      <c r="C130" t="str">
        <f>VLOOKUP(B130,summary!$A$5:$B$5006,2,0)</f>
        <v>Chendol浆咯</v>
      </c>
      <c r="D130" s="78">
        <v>2</v>
      </c>
      <c r="E130" s="77"/>
    </row>
    <row r="131" spans="1:5" ht="18.5" customHeight="1" x14ac:dyDescent="0.45">
      <c r="A131" s="106">
        <v>202111240</v>
      </c>
      <c r="B131" s="55" t="s">
        <v>533</v>
      </c>
      <c r="C131" t="str">
        <f>VLOOKUP(B131,summary!$A$5:$B$5006,2,0)</f>
        <v>Brown Sugar 黑糖</v>
      </c>
      <c r="D131" s="78">
        <v>1</v>
      </c>
      <c r="E131" s="77"/>
    </row>
    <row r="132" spans="1:5" ht="18.5" customHeight="1" x14ac:dyDescent="0.45">
      <c r="A132" s="106">
        <v>202111240</v>
      </c>
      <c r="B132" s="55" t="s">
        <v>535</v>
      </c>
      <c r="C132" t="str">
        <f>VLOOKUP(B132,summary!$A$5:$B$5006,2,0)</f>
        <v>Red Sugar 赤糖</v>
      </c>
      <c r="D132" s="78">
        <v>1</v>
      </c>
      <c r="E132" s="77"/>
    </row>
    <row r="133" spans="1:5" ht="18.5" customHeight="1" x14ac:dyDescent="0.45">
      <c r="A133" s="106">
        <v>202111240</v>
      </c>
      <c r="B133" s="55" t="s">
        <v>559</v>
      </c>
      <c r="C133" t="str">
        <f>VLOOKUP(B133,summary!$A$5:$B$5006,2,0)</f>
        <v>Sweet Potato 番薯</v>
      </c>
      <c r="D133" s="78">
        <v>30</v>
      </c>
      <c r="E133" s="77"/>
    </row>
    <row r="134" spans="1:5" ht="18.5" customHeight="1" x14ac:dyDescent="0.45">
      <c r="A134" s="106">
        <v>202111240</v>
      </c>
      <c r="B134" s="55" t="s">
        <v>562</v>
      </c>
      <c r="C134" t="str">
        <f>VLOOKUP(B134,summary!$A$5:$B$5006,2,0)</f>
        <v>Yam 芋头</v>
      </c>
      <c r="D134" s="78">
        <v>2.8</v>
      </c>
      <c r="E134" s="77"/>
    </row>
    <row r="135" spans="1:5" ht="18.5" customHeight="1" x14ac:dyDescent="0.45">
      <c r="A135" s="106">
        <v>202111240</v>
      </c>
      <c r="B135" s="55" t="s">
        <v>566</v>
      </c>
      <c r="C135" t="str">
        <f>VLOOKUP(B135,summary!$A$5:$B$5006,2,0)</f>
        <v>Lime 酸甘</v>
      </c>
      <c r="D135" s="78">
        <v>1</v>
      </c>
      <c r="E135" s="77"/>
    </row>
    <row r="136" spans="1:5" ht="18.5" customHeight="1" x14ac:dyDescent="0.45">
      <c r="A136" s="106">
        <v>202111240</v>
      </c>
      <c r="B136" s="55" t="s">
        <v>537</v>
      </c>
      <c r="C136" t="str">
        <f>VLOOKUP(B136,summary!$A$5:$B$5006,2,0)</f>
        <v>Fine Sugar 白糖</v>
      </c>
      <c r="D136" s="78">
        <v>2</v>
      </c>
      <c r="E136" s="77"/>
    </row>
    <row r="137" spans="1:5" ht="18.5" customHeight="1" x14ac:dyDescent="0.45">
      <c r="A137" s="106">
        <v>202111240</v>
      </c>
      <c r="B137" s="55" t="s">
        <v>547</v>
      </c>
      <c r="C137" t="str">
        <f>VLOOKUP(B137,summary!$A$5:$B$5006,2,0)</f>
        <v>Coconut Sugar椰糖</v>
      </c>
      <c r="D137" s="78">
        <v>1</v>
      </c>
      <c r="E137" s="77"/>
    </row>
    <row r="138" spans="1:5" ht="18.5" customHeight="1" x14ac:dyDescent="0.45">
      <c r="A138" s="106">
        <v>202111240</v>
      </c>
      <c r="B138" s="55" t="s">
        <v>565</v>
      </c>
      <c r="C138" t="str">
        <f>VLOOKUP(B138,summary!$A$5:$B$5006,2,0)</f>
        <v>Pandan Leaf 班兰叶</v>
      </c>
      <c r="D138" s="78">
        <v>3</v>
      </c>
      <c r="E138" s="77"/>
    </row>
    <row r="139" spans="1:5" ht="18.5" customHeight="1" x14ac:dyDescent="0.45">
      <c r="A139" s="106">
        <v>202111241</v>
      </c>
      <c r="B139" s="55" t="s">
        <v>646</v>
      </c>
      <c r="C139" t="str">
        <f>VLOOKUP(B139,summary!$A$5:$B$5006,2,0)</f>
        <v>Durian Puree 榴莲</v>
      </c>
      <c r="D139" s="78">
        <v>1</v>
      </c>
      <c r="E139" s="77"/>
    </row>
    <row r="140" spans="1:5" ht="18.5" customHeight="1" x14ac:dyDescent="0.45">
      <c r="A140" s="106">
        <v>202111241</v>
      </c>
      <c r="B140" s="55" t="s">
        <v>647</v>
      </c>
      <c r="C140" t="str">
        <f>VLOOKUP(B140,summary!$A$5:$B$5006,2,0)</f>
        <v>Mango Puree芒果</v>
      </c>
      <c r="D140" s="78">
        <v>1</v>
      </c>
      <c r="E140" s="77"/>
    </row>
    <row r="141" spans="1:5" ht="18.5" customHeight="1" x14ac:dyDescent="0.45">
      <c r="A141" s="106">
        <v>202111241</v>
      </c>
      <c r="B141" s="55" t="s">
        <v>269</v>
      </c>
      <c r="C141" t="str">
        <f>VLOOKUP(B141,summary!$A$5:$B$5006,2,0)</f>
        <v>Potato Starch 风车粉</v>
      </c>
      <c r="D141" s="78">
        <v>1</v>
      </c>
      <c r="E141" s="77"/>
    </row>
    <row r="142" spans="1:5" ht="18.5" customHeight="1" x14ac:dyDescent="0.45">
      <c r="A142" s="106">
        <v>202111241</v>
      </c>
      <c r="B142" s="55" t="s">
        <v>299</v>
      </c>
      <c r="C142" t="str">
        <f>VLOOKUP(B142,summary!$A$5:$B$5006,2,0)</f>
        <v>Red Bean红豆</v>
      </c>
      <c r="D142" s="78">
        <v>3</v>
      </c>
      <c r="E142" s="77"/>
    </row>
    <row r="143" spans="1:5" ht="18.5" customHeight="1" x14ac:dyDescent="0.45">
      <c r="A143" s="106">
        <v>202111241</v>
      </c>
      <c r="B143" s="55" t="s">
        <v>314</v>
      </c>
      <c r="C143" t="str">
        <f>VLOOKUP(B143,summary!$A$5:$B$5006,2,0)</f>
        <v>Green Bean 绿豆</v>
      </c>
      <c r="D143" s="78">
        <v>2</v>
      </c>
      <c r="E143" s="77"/>
    </row>
    <row r="144" spans="1:5" ht="18.5" customHeight="1" x14ac:dyDescent="0.45">
      <c r="A144" s="106">
        <v>202111241</v>
      </c>
      <c r="B144" s="55" t="s">
        <v>322</v>
      </c>
      <c r="C144" t="str">
        <f>VLOOKUP(B144,summary!$A$5:$B$5006,2,0)</f>
        <v>Split Green Mung Bean豆畔</v>
      </c>
      <c r="D144" s="78">
        <v>2</v>
      </c>
      <c r="E144" s="77"/>
    </row>
    <row r="145" spans="1:5" ht="18.5" customHeight="1" x14ac:dyDescent="0.45">
      <c r="A145" s="106">
        <v>202111241</v>
      </c>
      <c r="B145" s="55" t="s">
        <v>331</v>
      </c>
      <c r="C145" t="str">
        <f>VLOOKUP(B145,summary!$A$5:$B$5006,2,0)</f>
        <v>Black Glutinous Rice 黑糯米</v>
      </c>
      <c r="D145" s="78">
        <v>1</v>
      </c>
      <c r="E145" s="77"/>
    </row>
    <row r="146" spans="1:5" ht="18.5" customHeight="1" x14ac:dyDescent="0.45">
      <c r="A146" s="106">
        <v>202111241</v>
      </c>
      <c r="B146" s="55" t="s">
        <v>354</v>
      </c>
      <c r="C146" t="str">
        <f>VLOOKUP(B146,summary!$A$5:$B$5006,2,0)</f>
        <v>Dried Longan 龙眼干</v>
      </c>
      <c r="D146" s="78">
        <v>2</v>
      </c>
      <c r="E146" s="77"/>
    </row>
    <row r="147" spans="1:5" ht="18.5" customHeight="1" x14ac:dyDescent="0.45">
      <c r="A147" s="106">
        <v>202111241</v>
      </c>
      <c r="B147" s="55" t="s">
        <v>433</v>
      </c>
      <c r="C147" t="str">
        <f>VLOOKUP(B147,summary!$A$5:$B$5006,2,0)</f>
        <v>Sea Coconut海底椰</v>
      </c>
      <c r="D147" s="78">
        <v>1</v>
      </c>
      <c r="E147" s="77"/>
    </row>
    <row r="148" spans="1:5" ht="18.5" customHeight="1" x14ac:dyDescent="0.45">
      <c r="A148" s="106">
        <v>202111241</v>
      </c>
      <c r="B148" s="55" t="s">
        <v>436</v>
      </c>
      <c r="C148" t="str">
        <f>VLOOKUP(B148,summary!$A$5:$B$5006,2,0)</f>
        <v>Nata De Coco椰果芊 15mm</v>
      </c>
      <c r="D148" s="78">
        <v>1</v>
      </c>
      <c r="E148" s="77"/>
    </row>
    <row r="149" spans="1:5" ht="18.5" customHeight="1" x14ac:dyDescent="0.45">
      <c r="A149" s="106">
        <v>202111241</v>
      </c>
      <c r="B149" s="55" t="s">
        <v>441</v>
      </c>
      <c r="C149" t="str">
        <f>VLOOKUP(B149,summary!$A$5:$B$5006,2,0)</f>
        <v>Longan in Syrup龙眼</v>
      </c>
      <c r="D149" s="78">
        <v>2</v>
      </c>
      <c r="E149" s="77"/>
    </row>
    <row r="150" spans="1:5" ht="18.5" customHeight="1" x14ac:dyDescent="0.45">
      <c r="A150" s="106">
        <v>202111241</v>
      </c>
      <c r="B150" s="55" t="s">
        <v>495</v>
      </c>
      <c r="C150" t="str">
        <f>VLOOKUP(B150,summary!$A$5:$B$5006,2,0)</f>
        <v>Coconut Milk 椰浆</v>
      </c>
      <c r="D150" s="78">
        <v>1</v>
      </c>
      <c r="E150" s="77"/>
    </row>
    <row r="151" spans="1:5" ht="18.5" customHeight="1" x14ac:dyDescent="0.45">
      <c r="A151" s="106">
        <v>202111241</v>
      </c>
      <c r="B151" s="55" t="s">
        <v>537</v>
      </c>
      <c r="C151" t="str">
        <f>VLOOKUP(B151,summary!$A$5:$B$5006,2,0)</f>
        <v>Fine Sugar 白糖</v>
      </c>
      <c r="D151" s="78">
        <v>2</v>
      </c>
      <c r="E151" s="77"/>
    </row>
    <row r="152" spans="1:5" ht="18.5" customHeight="1" x14ac:dyDescent="0.45">
      <c r="A152" s="106">
        <v>202111241</v>
      </c>
      <c r="B152" s="55" t="s">
        <v>545</v>
      </c>
      <c r="C152" t="str">
        <f>VLOOKUP(B152,summary!$A$5:$B$5006,2,0)</f>
        <v>Coconut Sugar椰糖</v>
      </c>
      <c r="D152" s="78">
        <v>1</v>
      </c>
      <c r="E152" s="77"/>
    </row>
    <row r="153" spans="1:5" ht="18.5" customHeight="1" x14ac:dyDescent="0.45">
      <c r="A153" s="106">
        <v>202111242</v>
      </c>
      <c r="B153" s="55" t="s">
        <v>660</v>
      </c>
      <c r="C153" t="str">
        <f>VLOOKUP(B153,summary!$A$5:$B$5006,2,0)</f>
        <v>Chendol浆咯</v>
      </c>
      <c r="D153" s="78">
        <v>2</v>
      </c>
      <c r="E153" s="77"/>
    </row>
    <row r="154" spans="1:5" ht="18.5" customHeight="1" x14ac:dyDescent="0.45">
      <c r="A154" s="106">
        <v>202111242</v>
      </c>
      <c r="B154" s="55" t="s">
        <v>216</v>
      </c>
      <c r="C154" t="str">
        <f>VLOOKUP(B154,summary!$A$5:$B$5006,2,0)</f>
        <v>Chin Chow powder 仙 草粉</v>
      </c>
      <c r="D154" s="78">
        <v>1</v>
      </c>
      <c r="E154" s="77"/>
    </row>
    <row r="155" spans="1:5" ht="18.5" customHeight="1" x14ac:dyDescent="0.45">
      <c r="A155" s="106">
        <v>202111242</v>
      </c>
      <c r="B155" s="55" t="s">
        <v>340</v>
      </c>
      <c r="C155" t="str">
        <f>VLOOKUP(B155,summary!$A$5:$B$5006,2,0)</f>
        <v>Pearl Barley 薏米</v>
      </c>
      <c r="D155" s="78">
        <v>1</v>
      </c>
      <c r="E155" s="77"/>
    </row>
    <row r="156" spans="1:5" ht="18.5" customHeight="1" x14ac:dyDescent="0.45">
      <c r="A156" s="106">
        <v>202111242</v>
      </c>
      <c r="B156" s="55" t="s">
        <v>364</v>
      </c>
      <c r="C156" t="str">
        <f>VLOOKUP(B156,summary!$A$5:$B$5006,2,0)</f>
        <v>Red Date 红枣</v>
      </c>
      <c r="D156" s="78">
        <v>1</v>
      </c>
      <c r="E156" s="77"/>
    </row>
    <row r="157" spans="1:5" ht="18.5" customHeight="1" x14ac:dyDescent="0.45">
      <c r="A157" s="106">
        <v>202111242</v>
      </c>
      <c r="B157" s="55" t="s">
        <v>379</v>
      </c>
      <c r="C157" t="str">
        <f>VLOOKUP(B157,summary!$A$5:$B$5006,2,0)</f>
        <v>Sweeten Melon Strip冬瓜条</v>
      </c>
      <c r="D157" s="78">
        <v>1</v>
      </c>
      <c r="E157" s="77"/>
    </row>
    <row r="158" spans="1:5" ht="18.5" customHeight="1" x14ac:dyDescent="0.45">
      <c r="A158" s="106">
        <v>202111242</v>
      </c>
      <c r="B158" s="55" t="s">
        <v>473</v>
      </c>
      <c r="C158" t="str">
        <f>VLOOKUP(B158,summary!$A$5:$B$5006,2,0)</f>
        <v>Carnation Milk三花淡奶水</v>
      </c>
      <c r="D158" s="78">
        <v>12</v>
      </c>
      <c r="E158" s="77"/>
    </row>
    <row r="159" spans="1:5" ht="18.5" customHeight="1" x14ac:dyDescent="0.45">
      <c r="A159" s="106">
        <v>202111242</v>
      </c>
      <c r="B159" s="55" t="s">
        <v>535</v>
      </c>
      <c r="C159" t="str">
        <f>VLOOKUP(B159,summary!$A$5:$B$5006,2,0)</f>
        <v>Red Sugar 赤糖</v>
      </c>
      <c r="D159" s="78">
        <v>1</v>
      </c>
      <c r="E159" s="77"/>
    </row>
    <row r="160" spans="1:5" ht="18.5" customHeight="1" x14ac:dyDescent="0.45">
      <c r="A160" s="106">
        <v>202111242</v>
      </c>
      <c r="B160" s="55" t="s">
        <v>537</v>
      </c>
      <c r="C160" t="str">
        <f>VLOOKUP(B160,summary!$A$5:$B$5006,2,0)</f>
        <v>Fine Sugar 白糖</v>
      </c>
      <c r="D160" s="78">
        <v>1</v>
      </c>
      <c r="E160" s="77"/>
    </row>
    <row r="161" spans="1:5" ht="18.5" customHeight="1" x14ac:dyDescent="0.45">
      <c r="A161" s="106">
        <v>202111242</v>
      </c>
      <c r="B161" s="55" t="s">
        <v>550</v>
      </c>
      <c r="C161" t="str">
        <f>VLOOKUP(B161,summary!$A$5:$B$5006,2,0)</f>
        <v>Candy Sugar 片糖</v>
      </c>
      <c r="D161" s="78">
        <v>1</v>
      </c>
      <c r="E161" s="77"/>
    </row>
    <row r="162" spans="1:5" ht="18.5" customHeight="1" x14ac:dyDescent="0.45">
      <c r="A162" s="90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42:B43">
    <cfRule type="duplicateValues" dxfId="108" priority="1"/>
  </conditionalFormatting>
  <conditionalFormatting sqref="B44">
    <cfRule type="duplicateValues" dxfId="107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B37A-8758-4225-ABE9-54CED4914154}">
  <sheetPr>
    <tabColor rgb="FFFFFF00"/>
  </sheetPr>
  <dimension ref="A1:G566"/>
  <sheetViews>
    <sheetView topLeftCell="A145" workbookViewId="0">
      <selection activeCell="D149" sqref="D14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SUM(D3:D1957)</f>
        <v>329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202111226</v>
      </c>
      <c r="B3" s="55" t="s">
        <v>537</v>
      </c>
      <c r="C3" t="str">
        <f>VLOOKUP(B3,summary!$A$5:$B$5006,2,0)</f>
        <v>Fine Sugar 白糖</v>
      </c>
      <c r="D3" s="91">
        <v>6</v>
      </c>
      <c r="E3" s="77"/>
    </row>
    <row r="4" spans="1:5" ht="18.5" x14ac:dyDescent="0.45">
      <c r="A4" s="106">
        <v>202111243</v>
      </c>
      <c r="B4" s="55" t="s">
        <v>646</v>
      </c>
      <c r="C4" t="str">
        <f>VLOOKUP(B4,summary!$A$5:$B$5006,2,0)</f>
        <v>Durian Puree 榴莲</v>
      </c>
      <c r="D4" s="91">
        <v>1</v>
      </c>
      <c r="E4" s="77"/>
    </row>
    <row r="5" spans="1:5" ht="18.5" x14ac:dyDescent="0.45">
      <c r="A5" s="106">
        <v>202111243</v>
      </c>
      <c r="B5" s="55" t="s">
        <v>660</v>
      </c>
      <c r="C5" t="str">
        <f>VLOOKUP(B5,summary!$A$5:$B$5006,2,0)</f>
        <v>Chendol浆咯</v>
      </c>
      <c r="D5" s="91">
        <v>1</v>
      </c>
      <c r="E5" s="77"/>
    </row>
    <row r="6" spans="1:5" ht="18.5" x14ac:dyDescent="0.45">
      <c r="A6" s="106">
        <v>202111243</v>
      </c>
      <c r="B6" s="55" t="s">
        <v>200</v>
      </c>
      <c r="C6" t="str">
        <f>VLOOKUP(B6,summary!$A$5:$B$5006,2,0)</f>
        <v>Tadpole蝌蚪</v>
      </c>
      <c r="D6" s="91">
        <v>1</v>
      </c>
      <c r="E6" s="77"/>
    </row>
    <row r="7" spans="1:5" ht="18.5" x14ac:dyDescent="0.45">
      <c r="A7" s="106">
        <v>202111243</v>
      </c>
      <c r="B7" s="55" t="s">
        <v>291</v>
      </c>
      <c r="C7" t="str">
        <f>VLOOKUP(B7,summary!$A$5:$B$5006,2,0)</f>
        <v>Atap Seeds in Syrup亚嗒子</v>
      </c>
      <c r="D7" s="91">
        <v>1</v>
      </c>
      <c r="E7" s="77"/>
    </row>
    <row r="8" spans="1:5" ht="18.5" x14ac:dyDescent="0.45">
      <c r="A8" s="106">
        <v>202111243</v>
      </c>
      <c r="B8" s="55" t="s">
        <v>535</v>
      </c>
      <c r="C8" t="str">
        <f>VLOOKUP(B8,summary!$A$5:$B$5006,2,0)</f>
        <v>Red Sugar 赤糖</v>
      </c>
      <c r="D8" s="91">
        <v>1</v>
      </c>
      <c r="E8" s="77"/>
    </row>
    <row r="9" spans="1:5" ht="18.5" x14ac:dyDescent="0.45">
      <c r="A9" s="106">
        <v>202111243</v>
      </c>
      <c r="B9" s="55" t="s">
        <v>537</v>
      </c>
      <c r="C9" t="str">
        <f>VLOOKUP(B9,summary!$A$5:$B$5006,2,0)</f>
        <v>Fine Sugar 白糖</v>
      </c>
      <c r="D9" s="91">
        <v>1</v>
      </c>
      <c r="E9" s="77"/>
    </row>
    <row r="10" spans="1:5" ht="18.5" x14ac:dyDescent="0.45">
      <c r="A10" s="106">
        <v>202111243</v>
      </c>
      <c r="B10" s="55" t="s">
        <v>550</v>
      </c>
      <c r="C10" t="str">
        <f>VLOOKUP(B10,summary!$A$5:$B$5006,2,0)</f>
        <v>Candy Sugar 片糖</v>
      </c>
      <c r="D10" s="91">
        <v>1</v>
      </c>
      <c r="E10" s="77"/>
    </row>
    <row r="11" spans="1:5" ht="18.5" x14ac:dyDescent="0.45">
      <c r="A11" s="106">
        <v>202111243</v>
      </c>
      <c r="B11" s="55" t="s">
        <v>559</v>
      </c>
      <c r="C11" t="str">
        <f>VLOOKUP(B11,summary!$A$5:$B$5006,2,0)</f>
        <v>Sweet Potato 番薯</v>
      </c>
      <c r="D11" s="91">
        <v>10</v>
      </c>
      <c r="E11" s="77"/>
    </row>
    <row r="12" spans="1:5" ht="18.5" x14ac:dyDescent="0.45">
      <c r="A12" s="106">
        <v>202111244</v>
      </c>
      <c r="B12" s="55" t="s">
        <v>637</v>
      </c>
      <c r="C12" t="str">
        <f>VLOOKUP(B12,summary!$A$5:$B$5006,2,0)</f>
        <v xml:space="preserve">Fresh Soursop 红毛榴莲 </v>
      </c>
      <c r="D12" s="91">
        <v>1</v>
      </c>
      <c r="E12" s="77"/>
    </row>
    <row r="13" spans="1:5" ht="18.5" x14ac:dyDescent="0.45">
      <c r="A13" s="106">
        <v>202111244</v>
      </c>
      <c r="B13" s="55" t="s">
        <v>646</v>
      </c>
      <c r="C13" t="str">
        <f>VLOOKUP(B13,summary!$A$5:$B$5006,2,0)</f>
        <v>Durian Puree 榴莲</v>
      </c>
      <c r="D13" s="91">
        <v>2</v>
      </c>
      <c r="E13" s="77"/>
    </row>
    <row r="14" spans="1:5" ht="18.5" x14ac:dyDescent="0.45">
      <c r="A14" s="106">
        <v>202111244</v>
      </c>
      <c r="B14" s="55" t="s">
        <v>660</v>
      </c>
      <c r="C14" t="str">
        <f>VLOOKUP(B14,summary!$A$5:$B$5006,2,0)</f>
        <v>Chendol浆咯</v>
      </c>
      <c r="D14" s="91">
        <v>2</v>
      </c>
      <c r="E14" s="77"/>
    </row>
    <row r="15" spans="1:5" ht="18.5" x14ac:dyDescent="0.45">
      <c r="A15" s="106">
        <v>202111244</v>
      </c>
      <c r="B15" s="55" t="s">
        <v>200</v>
      </c>
      <c r="C15" t="str">
        <f>VLOOKUP(B15,summary!$A$5:$B$5006,2,0)</f>
        <v>Tadpole蝌蚪</v>
      </c>
      <c r="D15" s="91">
        <v>1</v>
      </c>
      <c r="E15" s="77"/>
    </row>
    <row r="16" spans="1:5" ht="18.5" x14ac:dyDescent="0.45">
      <c r="A16" s="106">
        <v>202111244</v>
      </c>
      <c r="B16" s="55" t="s">
        <v>203</v>
      </c>
      <c r="C16" t="str">
        <f>VLOOKUP(B16,summary!$A$5:$B$5006,2,0)</f>
        <v>Honey Pearl - Black 蜜糖珍珠</v>
      </c>
      <c r="D16" s="91">
        <v>1</v>
      </c>
      <c r="E16" s="77"/>
    </row>
    <row r="17" spans="1:5" ht="18.5" x14ac:dyDescent="0.45">
      <c r="A17" s="106">
        <v>202111244</v>
      </c>
      <c r="B17" s="55" t="s">
        <v>232</v>
      </c>
      <c r="C17" t="str">
        <f>VLOOKUP(B17,summary!$A$5:$B$5006,2,0)</f>
        <v>Mango Pudding芒果布丁</v>
      </c>
      <c r="D17" s="91">
        <v>1</v>
      </c>
      <c r="E17" s="77"/>
    </row>
    <row r="18" spans="1:5" ht="18.5" x14ac:dyDescent="0.45">
      <c r="A18" s="106">
        <v>202111244</v>
      </c>
      <c r="B18" s="55" t="s">
        <v>266</v>
      </c>
      <c r="C18" t="str">
        <f>VLOOKUP(B18,summary!$A$5:$B$5006,2,0)</f>
        <v>Potato Starch 风车粉</v>
      </c>
      <c r="D18" s="91">
        <v>2</v>
      </c>
      <c r="E18" s="77"/>
    </row>
    <row r="19" spans="1:5" ht="18.5" x14ac:dyDescent="0.45">
      <c r="A19" s="106">
        <v>202111244</v>
      </c>
      <c r="B19" s="55" t="s">
        <v>310</v>
      </c>
      <c r="C19" t="str">
        <f>VLOOKUP(B19,summary!$A$5:$B$5006,2,0)</f>
        <v>Chia Tao赤豆</v>
      </c>
      <c r="D19" s="91">
        <v>2</v>
      </c>
      <c r="E19" s="77"/>
    </row>
    <row r="20" spans="1:5" ht="18.5" x14ac:dyDescent="0.45">
      <c r="A20" s="106">
        <v>202111244</v>
      </c>
      <c r="B20" s="55" t="s">
        <v>314</v>
      </c>
      <c r="C20" t="str">
        <f>VLOOKUP(B20,summary!$A$5:$B$5006,2,0)</f>
        <v>Green Bean 绿豆</v>
      </c>
      <c r="D20" s="91">
        <v>2</v>
      </c>
      <c r="E20" s="77"/>
    </row>
    <row r="21" spans="1:5" ht="18.5" x14ac:dyDescent="0.45">
      <c r="A21" s="106">
        <v>202111244</v>
      </c>
      <c r="B21" s="55" t="s">
        <v>322</v>
      </c>
      <c r="C21" t="str">
        <f>VLOOKUP(B21,summary!$A$5:$B$5006,2,0)</f>
        <v>Split Green Mung Bean豆畔</v>
      </c>
      <c r="D21" s="91">
        <v>2</v>
      </c>
      <c r="E21" s="77"/>
    </row>
    <row r="22" spans="1:5" ht="18.5" x14ac:dyDescent="0.45">
      <c r="A22" s="106">
        <v>202111244</v>
      </c>
      <c r="B22" s="55" t="s">
        <v>331</v>
      </c>
      <c r="C22" t="str">
        <f>VLOOKUP(B22,summary!$A$5:$B$5006,2,0)</f>
        <v>Black Glutinous Rice 黑糯米</v>
      </c>
      <c r="D22" s="91">
        <v>1</v>
      </c>
      <c r="E22" s="77"/>
    </row>
    <row r="23" spans="1:5" ht="18.5" x14ac:dyDescent="0.45">
      <c r="A23" s="106">
        <v>202111244</v>
      </c>
      <c r="B23" s="55" t="s">
        <v>335</v>
      </c>
      <c r="C23" t="str">
        <f>VLOOKUP(B23,summary!$A$5:$B$5006,2,0)</f>
        <v>White Glutinous Rice白糯米</v>
      </c>
      <c r="D23" s="91">
        <v>1</v>
      </c>
      <c r="E23" s="77"/>
    </row>
    <row r="24" spans="1:5" ht="18.5" x14ac:dyDescent="0.45">
      <c r="A24" s="106">
        <v>202111244</v>
      </c>
      <c r="B24" s="55" t="s">
        <v>347</v>
      </c>
      <c r="C24" t="str">
        <f>VLOOKUP(B24,summary!$A$5:$B$5006,2,0)</f>
        <v>Small Sago 小丸</v>
      </c>
      <c r="D24" s="91">
        <v>1</v>
      </c>
      <c r="E24" s="77"/>
    </row>
    <row r="25" spans="1:5" ht="18.5" x14ac:dyDescent="0.45">
      <c r="A25" s="106">
        <v>202111244</v>
      </c>
      <c r="B25" s="55" t="s">
        <v>355</v>
      </c>
      <c r="C25" t="str">
        <f>VLOOKUP(B25,summary!$A$5:$B$5006,2,0)</f>
        <v>Fungus 黄木耳</v>
      </c>
      <c r="D25" s="91">
        <v>1</v>
      </c>
      <c r="E25" s="77"/>
    </row>
    <row r="26" spans="1:5" ht="18.5" x14ac:dyDescent="0.45">
      <c r="A26" s="106">
        <v>202111244</v>
      </c>
      <c r="B26" s="55" t="s">
        <v>433</v>
      </c>
      <c r="C26" t="str">
        <f>VLOOKUP(B26,summary!$A$5:$B$5006,2,0)</f>
        <v>Sea Coconut海底椰</v>
      </c>
      <c r="D26" s="91">
        <v>1</v>
      </c>
      <c r="E26" s="77"/>
    </row>
    <row r="27" spans="1:5" ht="18.5" x14ac:dyDescent="0.45">
      <c r="A27" s="106">
        <v>202111244</v>
      </c>
      <c r="B27" s="55" t="s">
        <v>440</v>
      </c>
      <c r="C27" t="str">
        <f>VLOOKUP(B27,summary!$A$5:$B$5006,2,0)</f>
        <v>Aloe Vera芦荟 10MM</v>
      </c>
      <c r="D27" s="91">
        <v>2</v>
      </c>
      <c r="E27" s="77"/>
    </row>
    <row r="28" spans="1:5" ht="18.5" x14ac:dyDescent="0.45">
      <c r="A28" s="106">
        <v>202111244</v>
      </c>
      <c r="B28" s="55" t="s">
        <v>473</v>
      </c>
      <c r="C28" t="str">
        <f>VLOOKUP(B28,summary!$A$5:$B$5006,2,0)</f>
        <v>Carnation Milk三花淡奶水</v>
      </c>
      <c r="D28" s="91">
        <v>12</v>
      </c>
      <c r="E28" s="77"/>
    </row>
    <row r="29" spans="1:5" ht="18.5" x14ac:dyDescent="0.45">
      <c r="A29" s="106">
        <v>202111244</v>
      </c>
      <c r="B29" s="55" t="s">
        <v>495</v>
      </c>
      <c r="C29" t="str">
        <f>VLOOKUP(B29,summary!$A$5:$B$5006,2,0)</f>
        <v>Coconut Milk 椰浆</v>
      </c>
      <c r="D29" s="91">
        <v>1</v>
      </c>
      <c r="E29" s="77"/>
    </row>
    <row r="30" spans="1:5" ht="18.5" x14ac:dyDescent="0.45">
      <c r="A30" s="106">
        <v>202111244</v>
      </c>
      <c r="B30" s="55" t="s">
        <v>537</v>
      </c>
      <c r="C30" t="str">
        <f>VLOOKUP(B30,summary!$A$5:$B$5006,2,0)</f>
        <v>Fine Sugar 白糖</v>
      </c>
      <c r="D30" s="91">
        <v>4</v>
      </c>
      <c r="E30" s="77"/>
    </row>
    <row r="31" spans="1:5" ht="18.5" x14ac:dyDescent="0.45">
      <c r="A31" s="106">
        <v>202111244</v>
      </c>
      <c r="B31" s="55" t="s">
        <v>543</v>
      </c>
      <c r="C31" t="str">
        <f>VLOOKUP(B31,summary!$A$5:$B$5006,2,0)</f>
        <v>Coconut Sugar椰糖</v>
      </c>
      <c r="D31" s="91">
        <v>1</v>
      </c>
      <c r="E31" s="77"/>
    </row>
    <row r="32" spans="1:5" ht="18.5" x14ac:dyDescent="0.45">
      <c r="A32" s="106">
        <v>202111244</v>
      </c>
      <c r="B32" s="55" t="s">
        <v>583</v>
      </c>
      <c r="C32" t="str">
        <f>VLOOKUP(B32,summary!$A$5:$B$5006,2,0)</f>
        <v>Food Coloring - Liquid)颜色-水</v>
      </c>
      <c r="D32" s="91">
        <v>1</v>
      </c>
      <c r="E32" s="77"/>
    </row>
    <row r="33" spans="1:5" ht="18.5" x14ac:dyDescent="0.45">
      <c r="A33" s="106">
        <v>202111245</v>
      </c>
      <c r="B33" s="55" t="s">
        <v>637</v>
      </c>
      <c r="C33" t="str">
        <f>VLOOKUP(B33,summary!$A$5:$B$5006,2,0)</f>
        <v xml:space="preserve">Fresh Soursop 红毛榴莲 </v>
      </c>
      <c r="D33" s="91">
        <v>4</v>
      </c>
      <c r="E33" s="77"/>
    </row>
    <row r="34" spans="1:5" ht="18.5" x14ac:dyDescent="0.45">
      <c r="A34" s="106">
        <v>202111246</v>
      </c>
      <c r="B34" s="55" t="s">
        <v>300</v>
      </c>
      <c r="C34" t="str">
        <f>VLOOKUP(B34,summary!$A$5:$B$5006,2,0)</f>
        <v>Red Bean红豆</v>
      </c>
      <c r="D34" s="78">
        <v>1</v>
      </c>
      <c r="E34" s="77"/>
    </row>
    <row r="35" spans="1:5" ht="18.5" x14ac:dyDescent="0.45">
      <c r="A35" s="106">
        <v>202111246</v>
      </c>
      <c r="B35" s="55" t="s">
        <v>315</v>
      </c>
      <c r="C35" t="str">
        <f>VLOOKUP(B35,summary!$A$5:$B$5006,2,0)</f>
        <v>Green Bean 绿豆</v>
      </c>
      <c r="D35" s="78">
        <v>1</v>
      </c>
      <c r="E35" s="77"/>
    </row>
    <row r="36" spans="1:5" ht="18.5" x14ac:dyDescent="0.45">
      <c r="A36" s="106">
        <v>202111246</v>
      </c>
      <c r="B36" s="55" t="s">
        <v>324</v>
      </c>
      <c r="C36" t="str">
        <f>VLOOKUP(B36,summary!$A$5:$B$5006,2,0)</f>
        <v>Split Green Mung Bean豆畔</v>
      </c>
      <c r="D36" s="78">
        <v>1</v>
      </c>
      <c r="E36" s="77"/>
    </row>
    <row r="37" spans="1:5" ht="18.5" x14ac:dyDescent="0.45">
      <c r="A37" s="106">
        <v>202111246</v>
      </c>
      <c r="B37" s="55" t="s">
        <v>332</v>
      </c>
      <c r="C37" t="str">
        <f>VLOOKUP(B37,summary!$A$5:$B$5006,2,0)</f>
        <v>Black Glutinous Rice 黑糯米</v>
      </c>
      <c r="D37" s="78">
        <v>1</v>
      </c>
      <c r="E37" s="77"/>
    </row>
    <row r="38" spans="1:5" ht="18.5" x14ac:dyDescent="0.45">
      <c r="A38" s="106">
        <v>202111246</v>
      </c>
      <c r="B38" s="55" t="s">
        <v>361</v>
      </c>
      <c r="C38" t="str">
        <f>VLOOKUP(B38,summary!$A$5:$B$5006,2,0)</f>
        <v>Lotus Seed 莲子(无）</v>
      </c>
      <c r="D38" s="78">
        <v>2</v>
      </c>
      <c r="E38" s="77"/>
    </row>
    <row r="39" spans="1:5" ht="18.5" x14ac:dyDescent="0.45">
      <c r="A39" s="106">
        <v>202111246</v>
      </c>
      <c r="B39" s="55" t="s">
        <v>369</v>
      </c>
      <c r="C39" t="str">
        <f>VLOOKUP(B39,summary!$A$5:$B$5006,2,0)</f>
        <v>GingKo Nut白果粒</v>
      </c>
      <c r="D39" s="78">
        <v>0</v>
      </c>
      <c r="E39" s="77"/>
    </row>
    <row r="40" spans="1:5" ht="18.5" x14ac:dyDescent="0.45">
      <c r="A40" s="106">
        <v>202111246</v>
      </c>
      <c r="B40" s="55" t="s">
        <v>559</v>
      </c>
      <c r="C40" t="str">
        <f>VLOOKUP(B40,summary!$A$5:$B$5006,2,0)</f>
        <v>Sweet Potato 番薯</v>
      </c>
      <c r="D40" s="78">
        <v>5</v>
      </c>
      <c r="E40" s="77"/>
    </row>
    <row r="41" spans="1:5" ht="18.5" x14ac:dyDescent="0.45">
      <c r="A41" s="106">
        <v>202111246</v>
      </c>
      <c r="B41" s="55" t="s">
        <v>562</v>
      </c>
      <c r="C41" t="str">
        <f>VLOOKUP(B41,summary!$A$5:$B$5006,2,0)</f>
        <v>Yam 芋头</v>
      </c>
      <c r="D41" s="78">
        <v>1</v>
      </c>
      <c r="E41" s="77"/>
    </row>
    <row r="42" spans="1:5" ht="18.5" x14ac:dyDescent="0.45">
      <c r="A42" s="106">
        <v>202111246</v>
      </c>
      <c r="B42" s="55" t="s">
        <v>565</v>
      </c>
      <c r="C42" t="str">
        <f>VLOOKUP(B42,summary!$A$5:$B$5006,2,0)</f>
        <v>Pandan Leaf 班兰叶</v>
      </c>
      <c r="D42" s="78">
        <v>4</v>
      </c>
      <c r="E42" s="77"/>
    </row>
    <row r="43" spans="1:5" ht="18.5" x14ac:dyDescent="0.45">
      <c r="A43" s="106">
        <v>202111246</v>
      </c>
      <c r="B43" s="55" t="s">
        <v>558</v>
      </c>
      <c r="C43" t="str">
        <f>VLOOKUP(B43,summary!$A$5:$B$5006,2,0)</f>
        <v>Tapioca木薯</v>
      </c>
      <c r="D43" s="78">
        <v>2</v>
      </c>
      <c r="E43" s="77"/>
    </row>
    <row r="44" spans="1:5" ht="18.5" x14ac:dyDescent="0.45">
      <c r="A44" s="106">
        <v>202111246</v>
      </c>
      <c r="B44" s="55" t="s">
        <v>660</v>
      </c>
      <c r="C44" t="str">
        <f>VLOOKUP(B44,summary!$A$5:$B$5006,2,0)</f>
        <v>Chendol浆咯</v>
      </c>
      <c r="D44" s="91">
        <v>1</v>
      </c>
      <c r="E44" s="77"/>
    </row>
    <row r="45" spans="1:5" ht="18.5" x14ac:dyDescent="0.45">
      <c r="A45" s="106">
        <v>202111246</v>
      </c>
      <c r="B45" s="55" t="s">
        <v>662</v>
      </c>
      <c r="C45" t="str">
        <f>VLOOKUP(B45,summary!$A$5:$B$5006,2,0)</f>
        <v>Coconut Sugar Syrup 椰糖汁</v>
      </c>
      <c r="D45" s="91">
        <v>1</v>
      </c>
      <c r="E45" s="77"/>
    </row>
    <row r="46" spans="1:5" ht="18.5" x14ac:dyDescent="0.45">
      <c r="A46" s="106">
        <v>202111246</v>
      </c>
      <c r="B46" s="55" t="s">
        <v>200</v>
      </c>
      <c r="C46" t="str">
        <f>VLOOKUP(B46,summary!$A$5:$B$5006,2,0)</f>
        <v>Tadpole蝌蚪</v>
      </c>
      <c r="D46" s="91">
        <v>1</v>
      </c>
      <c r="E46" s="77"/>
    </row>
    <row r="47" spans="1:5" ht="18.5" x14ac:dyDescent="0.45">
      <c r="A47" s="106">
        <v>202111246</v>
      </c>
      <c r="B47" s="55" t="s">
        <v>203</v>
      </c>
      <c r="C47" t="str">
        <f>VLOOKUP(B47,summary!$A$5:$B$5006,2,0)</f>
        <v>Honey Pearl - Black 蜜糖珍珠</v>
      </c>
      <c r="D47" s="91">
        <v>1</v>
      </c>
      <c r="E47" s="77"/>
    </row>
    <row r="48" spans="1:5" ht="18.5" x14ac:dyDescent="0.45">
      <c r="A48" s="106">
        <v>202111246</v>
      </c>
      <c r="B48" s="55" t="s">
        <v>288</v>
      </c>
      <c r="C48" t="str">
        <f>VLOOKUP(B48,summary!$A$5:$B$5006,2,0)</f>
        <v>Atap Seeds in Syrup亚嗒子</v>
      </c>
      <c r="D48" s="91">
        <v>1</v>
      </c>
      <c r="E48" s="77"/>
    </row>
    <row r="49" spans="1:5" ht="18.5" x14ac:dyDescent="0.45">
      <c r="A49" s="106">
        <v>202111246</v>
      </c>
      <c r="B49" s="55" t="s">
        <v>294</v>
      </c>
      <c r="C49" t="str">
        <f>VLOOKUP(B49,summary!$A$5:$B$5006,2,0)</f>
        <v>Chin Chow  仙 草</v>
      </c>
      <c r="D49" s="91">
        <v>1</v>
      </c>
      <c r="E49" s="77"/>
    </row>
    <row r="50" spans="1:5" ht="18.5" x14ac:dyDescent="0.45">
      <c r="A50" s="106">
        <v>202111246</v>
      </c>
      <c r="B50" s="55" t="s">
        <v>433</v>
      </c>
      <c r="C50" t="str">
        <f>VLOOKUP(B50,summary!$A$5:$B$5006,2,0)</f>
        <v>Sea Coconut海底椰</v>
      </c>
      <c r="D50" s="91">
        <v>1</v>
      </c>
      <c r="E50" s="77"/>
    </row>
    <row r="51" spans="1:5" ht="18.5" x14ac:dyDescent="0.45">
      <c r="A51" s="106">
        <v>202111246</v>
      </c>
      <c r="B51" s="55" t="s">
        <v>457</v>
      </c>
      <c r="C51" t="str">
        <f>VLOOKUP(B51,summary!$A$5:$B$5006,2,0)</f>
        <v>Fruit Cocktail杂果</v>
      </c>
      <c r="D51" s="91">
        <v>1</v>
      </c>
      <c r="E51" s="77"/>
    </row>
    <row r="52" spans="1:5" ht="18.5" x14ac:dyDescent="0.45">
      <c r="A52" s="106">
        <v>202111246</v>
      </c>
      <c r="B52" s="55" t="s">
        <v>486</v>
      </c>
      <c r="C52" t="str">
        <f>VLOOKUP(B52,summary!$A$5:$B$5006,2,0)</f>
        <v>Peach 桃畔</v>
      </c>
      <c r="D52" s="91">
        <v>1</v>
      </c>
      <c r="E52" s="77"/>
    </row>
    <row r="53" spans="1:5" ht="18.5" x14ac:dyDescent="0.45">
      <c r="A53" s="106">
        <v>202111246</v>
      </c>
      <c r="B53" s="55" t="s">
        <v>533</v>
      </c>
      <c r="C53" t="str">
        <f>VLOOKUP(B53,summary!$A$5:$B$5006,2,0)</f>
        <v>Brown Sugar 黑糖</v>
      </c>
      <c r="D53" s="91">
        <v>1</v>
      </c>
      <c r="E53" s="77"/>
    </row>
    <row r="54" spans="1:5" ht="18.5" x14ac:dyDescent="0.45">
      <c r="A54" s="106">
        <v>202111246</v>
      </c>
      <c r="B54" s="55" t="s">
        <v>541</v>
      </c>
      <c r="C54" t="str">
        <f>VLOOKUP(B54,summary!$A$5:$B$5006,2,0)</f>
        <v>Fine Sugar 白糖</v>
      </c>
      <c r="D54" s="91">
        <v>10</v>
      </c>
      <c r="E54" s="77"/>
    </row>
    <row r="55" spans="1:5" ht="18.5" x14ac:dyDescent="0.45">
      <c r="A55" s="106">
        <v>202111246</v>
      </c>
      <c r="B55" s="55" t="s">
        <v>566</v>
      </c>
      <c r="C55" t="str">
        <f>VLOOKUP(B55,summary!$A$5:$B$5006,2,0)</f>
        <v>Lime 酸甘</v>
      </c>
      <c r="D55" s="91">
        <v>1</v>
      </c>
      <c r="E55" s="77"/>
    </row>
    <row r="56" spans="1:5" ht="18.5" x14ac:dyDescent="0.45">
      <c r="A56" s="106">
        <v>202111246</v>
      </c>
      <c r="B56" s="55" t="s">
        <v>572</v>
      </c>
      <c r="C56" t="str">
        <f>VLOOKUP(B56,summary!$A$5:$B$5006,2,0)</f>
        <v>Ginger 老姜</v>
      </c>
      <c r="D56" s="91">
        <v>1</v>
      </c>
      <c r="E56" s="77"/>
    </row>
    <row r="57" spans="1:5" ht="18.5" x14ac:dyDescent="0.45">
      <c r="A57" s="106">
        <v>202111247</v>
      </c>
      <c r="B57" s="55" t="s">
        <v>294</v>
      </c>
      <c r="C57" t="str">
        <f>VLOOKUP(B57,summary!$A$5:$B$5006,2,0)</f>
        <v>Chin Chow  仙 草</v>
      </c>
      <c r="D57" s="91">
        <v>1</v>
      </c>
      <c r="E57" s="77"/>
    </row>
    <row r="58" spans="1:5" ht="18.5" x14ac:dyDescent="0.45">
      <c r="A58" s="106">
        <v>202111247</v>
      </c>
      <c r="B58" s="55" t="s">
        <v>314</v>
      </c>
      <c r="C58" t="str">
        <f>VLOOKUP(B58,summary!$A$5:$B$5006,2,0)</f>
        <v>Green Bean 绿豆</v>
      </c>
      <c r="D58" s="91">
        <v>1</v>
      </c>
      <c r="E58" s="77"/>
    </row>
    <row r="59" spans="1:5" ht="18.5" x14ac:dyDescent="0.45">
      <c r="A59" s="106">
        <v>202111247</v>
      </c>
      <c r="B59" s="55" t="s">
        <v>331</v>
      </c>
      <c r="C59" t="str">
        <f>VLOOKUP(B59,summary!$A$5:$B$5006,2,0)</f>
        <v>Black Glutinous Rice 黑糯米</v>
      </c>
      <c r="D59" s="91">
        <v>1</v>
      </c>
      <c r="E59" s="77"/>
    </row>
    <row r="60" spans="1:5" ht="18.5" x14ac:dyDescent="0.45">
      <c r="A60" s="106">
        <v>202111248</v>
      </c>
      <c r="B60" s="55" t="s">
        <v>647</v>
      </c>
      <c r="C60" t="str">
        <f>VLOOKUP(B60,summary!$A$5:$B$5006,2,0)</f>
        <v>Mango Puree芒果</v>
      </c>
      <c r="D60" s="91">
        <v>1</v>
      </c>
      <c r="E60" s="77"/>
    </row>
    <row r="61" spans="1:5" ht="18.5" x14ac:dyDescent="0.45">
      <c r="A61" s="106">
        <v>202111248</v>
      </c>
      <c r="B61" s="55" t="s">
        <v>288</v>
      </c>
      <c r="C61" t="str">
        <f>VLOOKUP(B61,summary!$A$5:$B$5006,2,0)</f>
        <v>Atap Seeds in Syrup亚嗒子</v>
      </c>
      <c r="D61" s="91">
        <v>1</v>
      </c>
      <c r="E61" s="77"/>
    </row>
    <row r="62" spans="1:5" ht="18.5" x14ac:dyDescent="0.45">
      <c r="A62" s="106">
        <v>202111248</v>
      </c>
      <c r="B62" s="55" t="s">
        <v>340</v>
      </c>
      <c r="C62" t="str">
        <f>VLOOKUP(B62,summary!$A$5:$B$5006,2,0)</f>
        <v>Pearl Barley 薏米</v>
      </c>
      <c r="D62" s="91">
        <v>1</v>
      </c>
      <c r="E62" s="77"/>
    </row>
    <row r="63" spans="1:5" ht="18.5" x14ac:dyDescent="0.45">
      <c r="A63" s="106">
        <v>202111248</v>
      </c>
      <c r="B63" s="55" t="s">
        <v>660</v>
      </c>
      <c r="C63" t="str">
        <f>VLOOKUP(B63,summary!$A$5:$B$5006,2,0)</f>
        <v>Chendol浆咯</v>
      </c>
      <c r="D63" s="91">
        <v>3</v>
      </c>
      <c r="E63" s="77"/>
    </row>
    <row r="64" spans="1:5" ht="18.5" x14ac:dyDescent="0.45">
      <c r="A64" s="106">
        <v>202111248</v>
      </c>
      <c r="B64" s="55" t="s">
        <v>331</v>
      </c>
      <c r="C64" t="str">
        <f>VLOOKUP(B64,summary!$A$5:$B$5006,2,0)</f>
        <v>Black Glutinous Rice 黑糯米</v>
      </c>
      <c r="D64" s="91">
        <v>2</v>
      </c>
      <c r="E64" s="77"/>
    </row>
    <row r="65" spans="1:5" ht="18.5" x14ac:dyDescent="0.45">
      <c r="A65" s="106">
        <v>202111248</v>
      </c>
      <c r="B65" s="55" t="s">
        <v>294</v>
      </c>
      <c r="C65" t="str">
        <f>VLOOKUP(B65,summary!$A$5:$B$5006,2,0)</f>
        <v>Chin Chow  仙 草</v>
      </c>
      <c r="D65" s="91">
        <v>1</v>
      </c>
      <c r="E65" s="77"/>
    </row>
    <row r="66" spans="1:5" ht="18.5" x14ac:dyDescent="0.45">
      <c r="A66" s="106">
        <v>202111248</v>
      </c>
      <c r="B66" s="55" t="s">
        <v>299</v>
      </c>
      <c r="C66" t="str">
        <f>VLOOKUP(B66,summary!$A$5:$B$5006,2,0)</f>
        <v>Red Bean红豆</v>
      </c>
      <c r="D66" s="91">
        <v>3</v>
      </c>
      <c r="E66" s="77"/>
    </row>
    <row r="67" spans="1:5" ht="18.5" x14ac:dyDescent="0.45">
      <c r="A67" s="106">
        <v>202111248</v>
      </c>
      <c r="B67" s="55" t="s">
        <v>314</v>
      </c>
      <c r="C67" t="str">
        <f>VLOOKUP(B67,summary!$A$5:$B$5006,2,0)</f>
        <v>Green Bean 绿豆</v>
      </c>
      <c r="D67" s="91">
        <v>1</v>
      </c>
      <c r="E67" s="77"/>
    </row>
    <row r="68" spans="1:5" ht="18.5" x14ac:dyDescent="0.45">
      <c r="A68" s="106">
        <v>202111248</v>
      </c>
      <c r="B68" s="55" t="s">
        <v>322</v>
      </c>
      <c r="C68" t="str">
        <f>VLOOKUP(B68,summary!$A$5:$B$5006,2,0)</f>
        <v>Split Green Mung Bean豆畔</v>
      </c>
      <c r="D68" s="91">
        <v>1</v>
      </c>
      <c r="E68" s="77"/>
    </row>
    <row r="69" spans="1:5" ht="18.5" x14ac:dyDescent="0.45">
      <c r="A69" s="106">
        <v>202111248</v>
      </c>
      <c r="B69" s="55" t="s">
        <v>338</v>
      </c>
      <c r="C69" t="str">
        <f>VLOOKUP(B69,summary!$A$5:$B$5006,2,0)</f>
        <v>White Wheat 大麦</v>
      </c>
      <c r="D69" s="91">
        <v>1</v>
      </c>
      <c r="E69" s="77"/>
    </row>
    <row r="70" spans="1:5" ht="18.5" x14ac:dyDescent="0.45">
      <c r="A70" s="106">
        <v>202111248</v>
      </c>
      <c r="B70" s="55" t="s">
        <v>335</v>
      </c>
      <c r="C70" t="str">
        <f>VLOOKUP(B70,summary!$A$5:$B$5006,2,0)</f>
        <v>White Glutinous Rice白糯米</v>
      </c>
      <c r="D70" s="91">
        <v>1</v>
      </c>
      <c r="E70" s="77"/>
    </row>
    <row r="71" spans="1:5" ht="18.5" x14ac:dyDescent="0.45">
      <c r="A71" s="106">
        <v>202111248</v>
      </c>
      <c r="B71" s="55" t="s">
        <v>501</v>
      </c>
      <c r="C71" t="str">
        <f>VLOOKUP(B71,summary!$A$5:$B$5006,2,0)</f>
        <v>Coconut Milk 椰浆</v>
      </c>
      <c r="D71" s="91">
        <v>1</v>
      </c>
      <c r="E71" s="77"/>
    </row>
    <row r="72" spans="1:5" ht="18.5" x14ac:dyDescent="0.45">
      <c r="A72" s="106">
        <v>202111248</v>
      </c>
      <c r="B72" s="55" t="s">
        <v>579</v>
      </c>
      <c r="C72" t="str">
        <f>VLOOKUP(B72,summary!$A$5:$B$5006,2,0)</f>
        <v>Food Coloring - Liquid)颜色-水</v>
      </c>
      <c r="D72" s="91">
        <v>1</v>
      </c>
      <c r="E72" s="77"/>
    </row>
    <row r="73" spans="1:5" ht="18.5" x14ac:dyDescent="0.45">
      <c r="A73" s="106">
        <v>202111248</v>
      </c>
      <c r="B73" s="55" t="s">
        <v>583</v>
      </c>
      <c r="C73" t="str">
        <f>VLOOKUP(B73,summary!$A$5:$B$5006,2,0)</f>
        <v>Food Coloring - Liquid)颜色-水</v>
      </c>
      <c r="D73" s="91">
        <v>1</v>
      </c>
      <c r="E73" s="77"/>
    </row>
    <row r="74" spans="1:5" ht="18.5" x14ac:dyDescent="0.45">
      <c r="A74" s="106">
        <v>202111248</v>
      </c>
      <c r="B74" s="55" t="s">
        <v>584</v>
      </c>
      <c r="C74" t="str">
        <f>VLOOKUP(B74,summary!$A$5:$B$5006,2,0)</f>
        <v>Food Coloring - Liquid)颜色-水</v>
      </c>
      <c r="D74" s="91">
        <v>1</v>
      </c>
      <c r="E74" s="77"/>
    </row>
    <row r="75" spans="1:5" ht="18.5" x14ac:dyDescent="0.45">
      <c r="A75" s="106">
        <v>202111248</v>
      </c>
      <c r="B75" s="55" t="s">
        <v>537</v>
      </c>
      <c r="C75" t="str">
        <f>VLOOKUP(B75,summary!$A$5:$B$5006,2,0)</f>
        <v>Fine Sugar 白糖</v>
      </c>
      <c r="D75" s="91">
        <v>2</v>
      </c>
      <c r="E75" s="77"/>
    </row>
    <row r="76" spans="1:5" ht="18.5" x14ac:dyDescent="0.45">
      <c r="A76" s="106">
        <v>202111248</v>
      </c>
      <c r="B76" s="55" t="s">
        <v>566</v>
      </c>
      <c r="C76" t="str">
        <f>VLOOKUP(B76,summary!$A$5:$B$5006,2,0)</f>
        <v>Lime 酸甘</v>
      </c>
      <c r="D76" s="91">
        <v>3</v>
      </c>
      <c r="E76" s="77"/>
    </row>
    <row r="77" spans="1:5" ht="18.5" x14ac:dyDescent="0.45">
      <c r="A77" s="106">
        <v>202111249</v>
      </c>
      <c r="B77" s="55" t="s">
        <v>252</v>
      </c>
      <c r="C77" t="str">
        <f>VLOOKUP(B77,summary!$A$5:$B$5006,2,0)</f>
        <v>Sweet Potato Powder番薯粉</v>
      </c>
      <c r="D77" s="91">
        <v>1</v>
      </c>
      <c r="E77" s="77"/>
    </row>
    <row r="78" spans="1:5" ht="18.5" x14ac:dyDescent="0.45">
      <c r="A78" s="106">
        <v>202111249</v>
      </c>
      <c r="B78" s="55" t="s">
        <v>269</v>
      </c>
      <c r="C78" t="str">
        <f>VLOOKUP(B78,summary!$A$5:$B$5006,2,0)</f>
        <v>Potato Starch 风车粉</v>
      </c>
      <c r="D78" s="91">
        <v>1</v>
      </c>
      <c r="E78" s="77"/>
    </row>
    <row r="79" spans="1:5" ht="18.5" x14ac:dyDescent="0.45">
      <c r="A79" s="106">
        <v>202111249</v>
      </c>
      <c r="B79" s="55" t="s">
        <v>291</v>
      </c>
      <c r="C79" t="str">
        <f>VLOOKUP(B79,summary!$A$5:$B$5006,2,0)</f>
        <v>Atap Seeds in Syrup亚嗒子</v>
      </c>
      <c r="D79" s="91">
        <v>3</v>
      </c>
      <c r="E79" s="77"/>
    </row>
    <row r="80" spans="1:5" ht="18.5" x14ac:dyDescent="0.45">
      <c r="A80" s="106">
        <v>202111249</v>
      </c>
      <c r="B80" s="55" t="s">
        <v>299</v>
      </c>
      <c r="C80" t="str">
        <f>VLOOKUP(B80,summary!$A$5:$B$5006,2,0)</f>
        <v>Red Bean红豆</v>
      </c>
      <c r="D80" s="91">
        <v>2</v>
      </c>
      <c r="E80" s="77"/>
    </row>
    <row r="81" spans="1:7" ht="18.5" x14ac:dyDescent="0.45">
      <c r="A81" s="106">
        <v>202111249</v>
      </c>
      <c r="B81" s="55" t="s">
        <v>314</v>
      </c>
      <c r="C81" t="str">
        <f>VLOOKUP(B81,summary!$A$5:$B$5006,2,0)</f>
        <v>Green Bean 绿豆</v>
      </c>
      <c r="D81" s="91">
        <v>2</v>
      </c>
      <c r="E81" s="77"/>
    </row>
    <row r="82" spans="1:7" ht="18.5" x14ac:dyDescent="0.45">
      <c r="A82" s="106">
        <v>202111249</v>
      </c>
      <c r="B82" s="55" t="s">
        <v>322</v>
      </c>
      <c r="C82" t="str">
        <f>VLOOKUP(B82,summary!$A$5:$B$5006,2,0)</f>
        <v>Split Green Mung Bean豆畔</v>
      </c>
      <c r="D82" s="91">
        <v>2</v>
      </c>
      <c r="E82" s="77"/>
    </row>
    <row r="83" spans="1:7" ht="18.5" x14ac:dyDescent="0.45">
      <c r="A83" s="106">
        <v>202111249</v>
      </c>
      <c r="B83" s="55" t="s">
        <v>340</v>
      </c>
      <c r="C83" t="str">
        <f>VLOOKUP(B83,summary!$A$5:$B$5006,2,0)</f>
        <v>Pearl Barley 薏米</v>
      </c>
      <c r="D83" s="91">
        <v>2</v>
      </c>
      <c r="E83" s="77"/>
    </row>
    <row r="84" spans="1:7" ht="18.5" x14ac:dyDescent="0.45">
      <c r="A84" s="106">
        <v>202111249</v>
      </c>
      <c r="B84" s="55" t="s">
        <v>347</v>
      </c>
      <c r="C84" t="str">
        <f>VLOOKUP(B84,summary!$A$5:$B$5006,2,0)</f>
        <v>Small Sago 小丸</v>
      </c>
      <c r="D84" s="91">
        <v>1</v>
      </c>
      <c r="E84" s="77"/>
    </row>
    <row r="85" spans="1:7" ht="18.5" x14ac:dyDescent="0.45">
      <c r="A85" s="106">
        <v>202111249</v>
      </c>
      <c r="B85" s="55" t="s">
        <v>351</v>
      </c>
      <c r="C85" t="str">
        <f>VLOOKUP(B85,summary!$A$5:$B$5006,2,0)</f>
        <v>Dried Longan 龙眼干</v>
      </c>
      <c r="D85" s="91">
        <v>1</v>
      </c>
      <c r="E85" s="77"/>
    </row>
    <row r="86" spans="1:7" ht="18.5" x14ac:dyDescent="0.45">
      <c r="A86" s="106">
        <v>202111249</v>
      </c>
      <c r="B86" s="55" t="s">
        <v>359</v>
      </c>
      <c r="C86" t="str">
        <f>VLOOKUP(B86,summary!$A$5:$B$5006,2,0)</f>
        <v>Fungus黄 木耳朵</v>
      </c>
      <c r="D86" s="91">
        <v>2</v>
      </c>
      <c r="E86" s="77"/>
    </row>
    <row r="87" spans="1:7" ht="18.5" x14ac:dyDescent="0.45">
      <c r="A87" s="106">
        <v>202111249</v>
      </c>
      <c r="B87" s="55" t="s">
        <v>364</v>
      </c>
      <c r="C87" t="str">
        <f>VLOOKUP(B87,summary!$A$5:$B$5006,2,0)</f>
        <v>Red Date 红枣</v>
      </c>
      <c r="D87" s="91">
        <v>1</v>
      </c>
      <c r="E87" s="77"/>
    </row>
    <row r="88" spans="1:7" ht="18.5" x14ac:dyDescent="0.45">
      <c r="A88" s="106">
        <v>202111249</v>
      </c>
      <c r="B88" s="109" t="s">
        <v>940</v>
      </c>
      <c r="C88" t="e">
        <f>VLOOKUP(B88,summary!$A$5:$B$5006,2,0)</f>
        <v>#N/A</v>
      </c>
      <c r="D88" s="91">
        <v>1</v>
      </c>
      <c r="E88" s="107" t="s">
        <v>941</v>
      </c>
      <c r="F88" s="107"/>
      <c r="G88" s="107"/>
    </row>
    <row r="89" spans="1:7" ht="18.5" x14ac:dyDescent="0.45">
      <c r="A89" s="106">
        <v>202111249</v>
      </c>
      <c r="B89" s="55" t="s">
        <v>495</v>
      </c>
      <c r="C89" t="str">
        <f>VLOOKUP(B89,summary!$A$5:$B$5006,2,0)</f>
        <v>Coconut Milk 椰浆</v>
      </c>
      <c r="D89" s="91">
        <v>4</v>
      </c>
      <c r="E89" s="77"/>
    </row>
    <row r="90" spans="1:7" ht="18.5" x14ac:dyDescent="0.45">
      <c r="A90" s="106">
        <v>202111249</v>
      </c>
      <c r="B90" s="55" t="s">
        <v>533</v>
      </c>
      <c r="C90" t="str">
        <f>VLOOKUP(B90,summary!$A$5:$B$5006,2,0)</f>
        <v>Brown Sugar 黑糖</v>
      </c>
      <c r="D90" s="91">
        <v>1</v>
      </c>
      <c r="E90" s="77"/>
    </row>
    <row r="91" spans="1:7" ht="18.5" x14ac:dyDescent="0.45">
      <c r="A91" s="106">
        <v>202111249</v>
      </c>
      <c r="B91" s="55" t="s">
        <v>545</v>
      </c>
      <c r="C91" t="str">
        <f>VLOOKUP(B91,summary!$A$5:$B$5006,2,0)</f>
        <v>Coconut Sugar椰糖</v>
      </c>
      <c r="D91" s="91">
        <v>1</v>
      </c>
      <c r="E91" s="77"/>
    </row>
    <row r="92" spans="1:7" ht="18.5" x14ac:dyDescent="0.45">
      <c r="A92" s="106">
        <v>202111250</v>
      </c>
      <c r="B92" s="55" t="s">
        <v>200</v>
      </c>
      <c r="C92" t="str">
        <f>VLOOKUP(B92,summary!$A$5:$B$5006,2,0)</f>
        <v>Tadpole蝌蚪</v>
      </c>
      <c r="D92" s="91">
        <v>1</v>
      </c>
      <c r="E92" s="77"/>
    </row>
    <row r="93" spans="1:7" ht="18.5" x14ac:dyDescent="0.45">
      <c r="A93" s="106">
        <v>202111250</v>
      </c>
      <c r="B93" s="55" t="s">
        <v>351</v>
      </c>
      <c r="C93" t="str">
        <f>VLOOKUP(B93,summary!$A$5:$B$5006,2,0)</f>
        <v>Dried Longan 龙眼干</v>
      </c>
      <c r="D93" s="91">
        <v>2</v>
      </c>
      <c r="E93" s="77"/>
    </row>
    <row r="94" spans="1:7" ht="18.5" x14ac:dyDescent="0.45">
      <c r="A94" s="106">
        <v>202111250</v>
      </c>
      <c r="B94" s="55" t="s">
        <v>364</v>
      </c>
      <c r="C94" t="str">
        <f>VLOOKUP(B94,summary!$A$5:$B$5006,2,0)</f>
        <v>Red Date 红枣</v>
      </c>
      <c r="D94" s="91">
        <v>1</v>
      </c>
      <c r="E94" s="77"/>
    </row>
    <row r="95" spans="1:7" ht="18.5" x14ac:dyDescent="0.45">
      <c r="A95" s="106">
        <v>202111250</v>
      </c>
      <c r="B95" s="55" t="s">
        <v>384</v>
      </c>
      <c r="C95" t="str">
        <f>VLOOKUP(B95,summary!$A$5:$B$5006,2,0)</f>
        <v>Coco Syrup 可可糖浆</v>
      </c>
      <c r="D95" s="91">
        <v>1</v>
      </c>
      <c r="E95" s="77"/>
    </row>
    <row r="96" spans="1:7" ht="18.5" x14ac:dyDescent="0.45">
      <c r="A96" s="106">
        <v>202111250</v>
      </c>
      <c r="B96" s="55" t="s">
        <v>379</v>
      </c>
      <c r="C96" t="str">
        <f>VLOOKUP(B96,summary!$A$5:$B$5006,2,0)</f>
        <v>Sweeten Melon Strip冬瓜条</v>
      </c>
      <c r="D96" s="91">
        <v>1</v>
      </c>
      <c r="E96" s="77"/>
    </row>
    <row r="97" spans="1:5" ht="18.5" customHeight="1" x14ac:dyDescent="0.45">
      <c r="A97" s="106">
        <v>202111250</v>
      </c>
      <c r="B97" s="55" t="s">
        <v>484</v>
      </c>
      <c r="C97" t="str">
        <f>VLOOKUP(B97,summary!$A$5:$B$5006,2,0)</f>
        <v>GingKo Nut白果罐</v>
      </c>
      <c r="D97" s="91">
        <v>1</v>
      </c>
      <c r="E97" s="77"/>
    </row>
    <row r="98" spans="1:5" ht="18.5" customHeight="1" x14ac:dyDescent="0.45">
      <c r="A98" s="106">
        <v>202111250</v>
      </c>
      <c r="B98" s="55" t="s">
        <v>441</v>
      </c>
      <c r="C98" t="str">
        <f>VLOOKUP(B98,summary!$A$5:$B$5006,2,0)</f>
        <v>Longan in Syrup龙眼</v>
      </c>
      <c r="D98" s="91">
        <v>1</v>
      </c>
      <c r="E98" s="77"/>
    </row>
    <row r="99" spans="1:5" ht="18.5" customHeight="1" x14ac:dyDescent="0.45">
      <c r="A99" s="106">
        <v>202111250</v>
      </c>
      <c r="B99" s="55" t="s">
        <v>495</v>
      </c>
      <c r="C99" t="str">
        <f>VLOOKUP(B99,summary!$A$5:$B$5006,2,0)</f>
        <v>Coconut Milk 椰浆</v>
      </c>
      <c r="D99" s="91">
        <v>1</v>
      </c>
      <c r="E99" s="77"/>
    </row>
    <row r="100" spans="1:5" ht="18.5" customHeight="1" x14ac:dyDescent="0.45">
      <c r="A100" s="106">
        <v>202111250</v>
      </c>
      <c r="B100" s="55" t="s">
        <v>537</v>
      </c>
      <c r="C100" t="str">
        <f>VLOOKUP(B100,summary!$A$5:$B$5006,2,0)</f>
        <v>Fine Sugar 白糖</v>
      </c>
      <c r="D100" s="91">
        <v>1</v>
      </c>
      <c r="E100" s="77"/>
    </row>
    <row r="101" spans="1:5" ht="18.5" customHeight="1" x14ac:dyDescent="0.45">
      <c r="A101" s="106">
        <v>202111250</v>
      </c>
      <c r="B101" s="55" t="s">
        <v>559</v>
      </c>
      <c r="C101" t="str">
        <f>VLOOKUP(B101,summary!$A$5:$B$5006,2,0)</f>
        <v>Sweet Potato 番薯</v>
      </c>
      <c r="D101" s="91">
        <v>3</v>
      </c>
      <c r="E101" s="77"/>
    </row>
    <row r="102" spans="1:5" ht="18.5" customHeight="1" x14ac:dyDescent="0.45">
      <c r="A102" s="106">
        <v>202111250</v>
      </c>
      <c r="B102" s="55" t="s">
        <v>562</v>
      </c>
      <c r="C102" t="str">
        <f>VLOOKUP(B102,summary!$A$5:$B$5006,2,0)</f>
        <v>Yam 芋头</v>
      </c>
      <c r="D102" s="91">
        <v>2</v>
      </c>
      <c r="E102" s="77"/>
    </row>
    <row r="103" spans="1:5" ht="18.5" customHeight="1" x14ac:dyDescent="0.45">
      <c r="A103" s="106">
        <v>202111250</v>
      </c>
      <c r="B103" s="55" t="s">
        <v>565</v>
      </c>
      <c r="C103" t="str">
        <f>VLOOKUP(B103,summary!$A$5:$B$5006,2,0)</f>
        <v>Pandan Leaf 班兰叶</v>
      </c>
      <c r="D103" s="91">
        <v>2</v>
      </c>
      <c r="E103" s="77"/>
    </row>
    <row r="104" spans="1:5" ht="18.5" customHeight="1" x14ac:dyDescent="0.45">
      <c r="A104" s="106">
        <v>202111250</v>
      </c>
      <c r="B104" s="55" t="s">
        <v>566</v>
      </c>
      <c r="C104" t="str">
        <f>VLOOKUP(B104,summary!$A$5:$B$5006,2,0)</f>
        <v>Lime 酸甘</v>
      </c>
      <c r="D104" s="91">
        <v>1</v>
      </c>
      <c r="E104" s="77"/>
    </row>
    <row r="105" spans="1:5" ht="18.5" customHeight="1" x14ac:dyDescent="0.45">
      <c r="A105" s="106">
        <v>202111251</v>
      </c>
      <c r="B105" s="55" t="s">
        <v>475</v>
      </c>
      <c r="C105" t="str">
        <f>VLOOKUP(B105,summary!$A$5:$B$5006,2,0)</f>
        <v>Evaporated Creamer淡奶水</v>
      </c>
      <c r="D105" s="91">
        <v>2</v>
      </c>
      <c r="E105" s="77"/>
    </row>
    <row r="106" spans="1:5" ht="18.5" customHeight="1" x14ac:dyDescent="0.45">
      <c r="A106" s="106">
        <v>202111251</v>
      </c>
      <c r="B106" s="55" t="s">
        <v>477</v>
      </c>
      <c r="C106" t="str">
        <f>VLOOKUP(B106,summary!$A$5:$B$5006,2,0)</f>
        <v>Sweetened Creamer 练奶</v>
      </c>
      <c r="D106" s="78">
        <v>3</v>
      </c>
      <c r="E106" s="77"/>
    </row>
    <row r="107" spans="1:5" ht="18.5" customHeight="1" x14ac:dyDescent="0.45">
      <c r="A107" s="106">
        <v>202111251</v>
      </c>
      <c r="B107" s="55" t="s">
        <v>537</v>
      </c>
      <c r="C107" t="str">
        <f>VLOOKUP(B107,summary!$A$5:$B$5006,2,0)</f>
        <v>Fine Sugar 白糖</v>
      </c>
      <c r="D107" s="78">
        <v>1</v>
      </c>
      <c r="E107" s="77"/>
    </row>
    <row r="108" spans="1:5" ht="18.5" customHeight="1" x14ac:dyDescent="0.45">
      <c r="A108" s="106">
        <v>202111252</v>
      </c>
      <c r="B108" s="55" t="s">
        <v>658</v>
      </c>
      <c r="C108" t="str">
        <f>VLOOKUP(B108,summary!$A$5:$B$5006,2,0)</f>
        <v>Bobo Cha Cubes.摩摩喳喳</v>
      </c>
      <c r="D108" s="78">
        <v>4</v>
      </c>
      <c r="E108" s="77"/>
    </row>
    <row r="109" spans="1:5" ht="18.5" customHeight="1" x14ac:dyDescent="0.45">
      <c r="A109" s="106">
        <v>202111252</v>
      </c>
      <c r="B109" s="55" t="s">
        <v>361</v>
      </c>
      <c r="C109" t="str">
        <f>VLOOKUP(B109,summary!$A$5:$B$5006,2,0)</f>
        <v>Lotus Seed 莲子(无）</v>
      </c>
      <c r="D109" s="78">
        <v>6</v>
      </c>
      <c r="E109" s="77"/>
    </row>
    <row r="110" spans="1:5" ht="18.5" customHeight="1" x14ac:dyDescent="0.45">
      <c r="A110" s="106">
        <v>202111252</v>
      </c>
      <c r="B110" s="55" t="s">
        <v>340</v>
      </c>
      <c r="C110" t="str">
        <f>VLOOKUP(B110,summary!$A$5:$B$5006,2,0)</f>
        <v>Pearl Barley 薏米</v>
      </c>
      <c r="D110" s="78">
        <v>2</v>
      </c>
      <c r="E110" s="77"/>
    </row>
    <row r="111" spans="1:5" ht="18.5" customHeight="1" x14ac:dyDescent="0.45">
      <c r="A111" s="106">
        <v>202111253</v>
      </c>
      <c r="B111" s="55" t="s">
        <v>565</v>
      </c>
      <c r="C111" t="str">
        <f>VLOOKUP(B111,summary!$A$5:$B$5006,2,0)</f>
        <v>Pandan Leaf 班兰叶</v>
      </c>
      <c r="D111" s="78">
        <v>3</v>
      </c>
      <c r="E111" s="77"/>
    </row>
    <row r="112" spans="1:5" ht="18.5" customHeight="1" x14ac:dyDescent="0.45">
      <c r="A112" s="106">
        <v>202111253</v>
      </c>
      <c r="B112" s="55" t="s">
        <v>495</v>
      </c>
      <c r="C112" t="str">
        <f>VLOOKUP(B112,summary!$A$5:$B$5006,2,0)</f>
        <v>Coconut Milk 椰浆</v>
      </c>
      <c r="D112" s="78">
        <v>4</v>
      </c>
      <c r="E112" s="77"/>
    </row>
    <row r="113" spans="1:5" ht="18.5" customHeight="1" x14ac:dyDescent="0.45">
      <c r="A113" s="106">
        <v>202111253</v>
      </c>
      <c r="B113" s="55" t="s">
        <v>254</v>
      </c>
      <c r="C113" t="str">
        <f>VLOOKUP(B113,summary!$A$5:$B$5006,2,0)</f>
        <v>Sweet Potato Powder番薯粉</v>
      </c>
      <c r="D113" s="78">
        <v>2</v>
      </c>
      <c r="E113" s="77"/>
    </row>
    <row r="114" spans="1:5" ht="18.5" customHeight="1" x14ac:dyDescent="0.45">
      <c r="A114" s="106">
        <v>202111254</v>
      </c>
      <c r="B114" s="55" t="s">
        <v>646</v>
      </c>
      <c r="C114" t="str">
        <f>VLOOKUP(B114,summary!$A$5:$B$5006,2,0)</f>
        <v>Durian Puree 榴莲</v>
      </c>
      <c r="D114" s="78">
        <v>3</v>
      </c>
      <c r="E114" s="77"/>
    </row>
    <row r="115" spans="1:5" ht="18.5" customHeight="1" x14ac:dyDescent="0.45">
      <c r="A115" s="106">
        <v>202111254</v>
      </c>
      <c r="B115" s="55" t="s">
        <v>379</v>
      </c>
      <c r="C115" t="str">
        <f>VLOOKUP(B115,summary!$A$5:$B$5006,2,0)</f>
        <v>Sweeten Melon Strip冬瓜条</v>
      </c>
      <c r="D115" s="78">
        <v>2</v>
      </c>
      <c r="E115" s="77"/>
    </row>
    <row r="116" spans="1:5" ht="18.5" customHeight="1" x14ac:dyDescent="0.45">
      <c r="A116" s="106">
        <v>202111254</v>
      </c>
      <c r="B116" s="55" t="s">
        <v>559</v>
      </c>
      <c r="C116" t="str">
        <f>VLOOKUP(B116,summary!$A$5:$B$5006,2,0)</f>
        <v>Sweet Potato 番薯</v>
      </c>
      <c r="D116" s="78">
        <v>10</v>
      </c>
      <c r="E116" s="77"/>
    </row>
    <row r="117" spans="1:5" ht="18.5" customHeight="1" x14ac:dyDescent="0.45">
      <c r="A117" s="106">
        <v>202111255</v>
      </c>
      <c r="B117" s="55" t="s">
        <v>646</v>
      </c>
      <c r="C117" t="str">
        <f>VLOOKUP(B117,summary!$A$5:$B$5006,2,0)</f>
        <v>Durian Puree 榴莲</v>
      </c>
      <c r="D117" s="78">
        <v>2</v>
      </c>
      <c r="E117" s="77"/>
    </row>
    <row r="118" spans="1:5" ht="18.5" customHeight="1" x14ac:dyDescent="0.45">
      <c r="A118" s="106">
        <v>202111255</v>
      </c>
      <c r="B118" s="55" t="s">
        <v>637</v>
      </c>
      <c r="C118" t="str">
        <f>VLOOKUP(B118,summary!$A$5:$B$5006,2,0)</f>
        <v xml:space="preserve">Fresh Soursop 红毛榴莲 </v>
      </c>
      <c r="D118" s="78">
        <v>1</v>
      </c>
      <c r="E118" s="77"/>
    </row>
    <row r="119" spans="1:5" ht="18.5" customHeight="1" x14ac:dyDescent="0.45">
      <c r="A119" s="106">
        <v>202111255</v>
      </c>
      <c r="B119" s="55" t="s">
        <v>294</v>
      </c>
      <c r="C119" t="str">
        <f>VLOOKUP(B119,summary!$A$5:$B$5006,2,0)</f>
        <v>Chin Chow  仙 草</v>
      </c>
      <c r="D119" s="78">
        <v>2</v>
      </c>
      <c r="E119" s="77"/>
    </row>
    <row r="120" spans="1:5" ht="18.5" customHeight="1" x14ac:dyDescent="0.45">
      <c r="A120" s="106">
        <v>202111255</v>
      </c>
      <c r="B120" s="55" t="s">
        <v>661</v>
      </c>
      <c r="C120" t="str">
        <f>VLOOKUP(B120,summary!$A$5:$B$5006,2,0)</f>
        <v>Chendol浆咯</v>
      </c>
      <c r="D120" s="78">
        <v>4</v>
      </c>
      <c r="E120" s="77"/>
    </row>
    <row r="121" spans="1:5" ht="18.5" customHeight="1" x14ac:dyDescent="0.45">
      <c r="A121" s="106">
        <v>202111255</v>
      </c>
      <c r="B121" s="55" t="s">
        <v>289</v>
      </c>
      <c r="C121" t="str">
        <f>VLOOKUP(B121,summary!$A$5:$B$5006,2,0)</f>
        <v>Atap Seeds in Syrup亚嗒子</v>
      </c>
      <c r="D121" s="78">
        <v>2</v>
      </c>
      <c r="E121" s="77"/>
    </row>
    <row r="122" spans="1:5" ht="18.5" customHeight="1" x14ac:dyDescent="0.45">
      <c r="A122" s="106">
        <v>202111255</v>
      </c>
      <c r="B122" s="55" t="s">
        <v>355</v>
      </c>
      <c r="C122" t="str">
        <f>VLOOKUP(B122,summary!$A$5:$B$5006,2,0)</f>
        <v>Fungus 黄木耳</v>
      </c>
      <c r="D122" s="78">
        <v>1</v>
      </c>
      <c r="E122" s="77"/>
    </row>
    <row r="123" spans="1:5" ht="18.5" customHeight="1" x14ac:dyDescent="0.45">
      <c r="A123" s="106">
        <v>202111255</v>
      </c>
      <c r="B123" s="55" t="s">
        <v>299</v>
      </c>
      <c r="C123" t="str">
        <f>VLOOKUP(B123,summary!$A$5:$B$5006,2,0)</f>
        <v>Red Bean红豆</v>
      </c>
      <c r="D123" s="78">
        <v>3</v>
      </c>
      <c r="E123" s="77"/>
    </row>
    <row r="124" spans="1:5" ht="18.5" customHeight="1" x14ac:dyDescent="0.45">
      <c r="A124" s="106">
        <v>202111255</v>
      </c>
      <c r="B124" s="55" t="s">
        <v>310</v>
      </c>
      <c r="C124" t="str">
        <f>VLOOKUP(B124,summary!$A$5:$B$5006,2,0)</f>
        <v>Chia Tao赤豆</v>
      </c>
      <c r="D124" s="78">
        <v>2</v>
      </c>
      <c r="E124" s="77"/>
    </row>
    <row r="125" spans="1:5" ht="18.5" customHeight="1" x14ac:dyDescent="0.45">
      <c r="A125" s="106">
        <v>202111255</v>
      </c>
      <c r="B125" s="55" t="s">
        <v>314</v>
      </c>
      <c r="C125" t="str">
        <f>VLOOKUP(B125,summary!$A$5:$B$5006,2,0)</f>
        <v>Green Bean 绿豆</v>
      </c>
      <c r="D125" s="78">
        <v>2</v>
      </c>
      <c r="E125" s="77"/>
    </row>
    <row r="126" spans="1:5" ht="18.5" customHeight="1" x14ac:dyDescent="0.45">
      <c r="A126" s="106">
        <v>202111255</v>
      </c>
      <c r="B126" s="55" t="s">
        <v>331</v>
      </c>
      <c r="C126" t="str">
        <f>VLOOKUP(B126,summary!$A$5:$B$5006,2,0)</f>
        <v>Black Glutinous Rice 黑糯米</v>
      </c>
      <c r="D126" s="78">
        <v>1</v>
      </c>
      <c r="E126" s="77"/>
    </row>
    <row r="127" spans="1:5" ht="18.5" customHeight="1" x14ac:dyDescent="0.45">
      <c r="A127" s="106">
        <v>202111255</v>
      </c>
      <c r="B127" s="55" t="s">
        <v>340</v>
      </c>
      <c r="C127" t="str">
        <f>VLOOKUP(B127,summary!$A$5:$B$5006,2,0)</f>
        <v>Pearl Barley 薏米</v>
      </c>
      <c r="D127" s="78">
        <v>1</v>
      </c>
      <c r="E127" s="77"/>
    </row>
    <row r="128" spans="1:5" ht="18.5" customHeight="1" x14ac:dyDescent="0.45">
      <c r="A128" s="106">
        <v>202111255</v>
      </c>
      <c r="B128" s="55" t="s">
        <v>351</v>
      </c>
      <c r="C128" t="str">
        <f>VLOOKUP(B128,summary!$A$5:$B$5006,2,0)</f>
        <v>Dried Longan 龙眼干</v>
      </c>
      <c r="D128" s="78">
        <v>4</v>
      </c>
      <c r="E128" s="77"/>
    </row>
    <row r="129" spans="1:5" ht="18.5" customHeight="1" x14ac:dyDescent="0.45">
      <c r="A129" s="106">
        <v>202111255</v>
      </c>
      <c r="B129" s="55" t="s">
        <v>297</v>
      </c>
      <c r="C129" t="str">
        <f>VLOOKUP(B129,summary!$A$5:$B$5006,2,0)</f>
        <v>GingKo Nut (Peel off)白果仁</v>
      </c>
      <c r="D129" s="78">
        <v>3</v>
      </c>
      <c r="E129" s="77"/>
    </row>
    <row r="130" spans="1:5" ht="18.5" customHeight="1" x14ac:dyDescent="0.45">
      <c r="A130" s="106">
        <v>202111255</v>
      </c>
      <c r="B130" s="55" t="s">
        <v>200</v>
      </c>
      <c r="C130" t="str">
        <f>VLOOKUP(B130,summary!$A$5:$B$5006,2,0)</f>
        <v>Tadpole蝌蚪</v>
      </c>
      <c r="D130" s="78">
        <v>1</v>
      </c>
      <c r="E130" s="77"/>
    </row>
    <row r="131" spans="1:5" ht="18.5" customHeight="1" x14ac:dyDescent="0.45">
      <c r="A131" s="106">
        <v>202111255</v>
      </c>
      <c r="B131" s="55" t="s">
        <v>433</v>
      </c>
      <c r="C131" t="str">
        <f>VLOOKUP(B131,summary!$A$5:$B$5006,2,0)</f>
        <v>Sea Coconut海底椰</v>
      </c>
      <c r="D131" s="78">
        <v>1</v>
      </c>
      <c r="E131" s="77"/>
    </row>
    <row r="132" spans="1:5" ht="18.5" customHeight="1" x14ac:dyDescent="0.45">
      <c r="A132" s="106">
        <v>202111255</v>
      </c>
      <c r="B132" s="55" t="s">
        <v>436</v>
      </c>
      <c r="C132" t="str">
        <f>VLOOKUP(B132,summary!$A$5:$B$5006,2,0)</f>
        <v>Nata De Coco椰果芊 15mm</v>
      </c>
      <c r="D132" s="78">
        <v>1</v>
      </c>
      <c r="E132" s="77"/>
    </row>
    <row r="133" spans="1:5" ht="18.5" customHeight="1" x14ac:dyDescent="0.45">
      <c r="A133" s="106">
        <v>202111255</v>
      </c>
      <c r="B133" s="55" t="s">
        <v>441</v>
      </c>
      <c r="C133" t="str">
        <f>VLOOKUP(B133,summary!$A$5:$B$5006,2,0)</f>
        <v>Longan in Syrup龙眼</v>
      </c>
      <c r="D133" s="78">
        <v>1</v>
      </c>
      <c r="E133" s="77"/>
    </row>
    <row r="134" spans="1:5" ht="18.5" customHeight="1" x14ac:dyDescent="0.45">
      <c r="A134" s="106">
        <v>202111255</v>
      </c>
      <c r="B134" s="55" t="s">
        <v>492</v>
      </c>
      <c r="C134" t="str">
        <f>VLOOKUP(B134,summary!$A$5:$B$5006,2,0)</f>
        <v>Water Chestnut 马蹄 - 箱</v>
      </c>
      <c r="D134" s="78">
        <v>1</v>
      </c>
      <c r="E134" s="77"/>
    </row>
    <row r="135" spans="1:5" ht="18.5" customHeight="1" x14ac:dyDescent="0.45">
      <c r="A135" s="106">
        <v>202111255</v>
      </c>
      <c r="B135" s="55" t="s">
        <v>454</v>
      </c>
      <c r="C135" t="str">
        <f>VLOOKUP(B135,summary!$A$5:$B$5006,2,0)</f>
        <v>Fruit Cocktail杂果</v>
      </c>
      <c r="D135" s="78">
        <v>1</v>
      </c>
      <c r="E135" s="77"/>
    </row>
    <row r="136" spans="1:5" ht="18.5" customHeight="1" x14ac:dyDescent="0.45">
      <c r="A136" s="106">
        <v>202111255</v>
      </c>
      <c r="B136" s="55" t="s">
        <v>473</v>
      </c>
      <c r="C136" t="str">
        <f>VLOOKUP(B136,summary!$A$5:$B$5006,2,0)</f>
        <v>Carnation Milk三花淡奶水</v>
      </c>
      <c r="D136" s="78">
        <v>12</v>
      </c>
      <c r="E136" s="77"/>
    </row>
    <row r="137" spans="1:5" ht="18.5" customHeight="1" x14ac:dyDescent="0.45">
      <c r="A137" s="106">
        <v>202111255</v>
      </c>
      <c r="B137" s="55" t="s">
        <v>559</v>
      </c>
      <c r="C137" t="str">
        <f>VLOOKUP(B137,summary!$A$5:$B$5006,2,0)</f>
        <v>Sweet Potato 番薯</v>
      </c>
      <c r="D137" s="78">
        <v>18</v>
      </c>
      <c r="E137" s="77"/>
    </row>
    <row r="138" spans="1:5" ht="18.5" customHeight="1" x14ac:dyDescent="0.45">
      <c r="A138" s="106">
        <v>202111255</v>
      </c>
      <c r="B138" s="55" t="s">
        <v>562</v>
      </c>
      <c r="C138" t="str">
        <f>VLOOKUP(B138,summary!$A$5:$B$5006,2,0)</f>
        <v>Yam 芋头</v>
      </c>
      <c r="D138" s="78">
        <v>3</v>
      </c>
      <c r="E138" s="77"/>
    </row>
    <row r="139" spans="1:5" ht="18.5" customHeight="1" x14ac:dyDescent="0.45">
      <c r="A139" s="106">
        <v>202111257</v>
      </c>
      <c r="B139" s="55" t="s">
        <v>289</v>
      </c>
      <c r="C139" t="str">
        <f>VLOOKUP(B139,summary!$A$5:$B$5006,2,0)</f>
        <v>Atap Seeds in Syrup亚嗒子</v>
      </c>
      <c r="D139" s="78">
        <v>2</v>
      </c>
      <c r="E139" s="77"/>
    </row>
    <row r="140" spans="1:5" ht="18.5" customHeight="1" x14ac:dyDescent="0.45">
      <c r="A140" s="106">
        <v>202111257</v>
      </c>
      <c r="B140" s="55" t="s">
        <v>646</v>
      </c>
      <c r="C140" t="str">
        <f>VLOOKUP(B140,summary!$A$5:$B$5006,2,0)</f>
        <v>Durian Puree 榴莲</v>
      </c>
      <c r="D140" s="78">
        <v>2</v>
      </c>
      <c r="E140" s="77"/>
    </row>
    <row r="141" spans="1:5" ht="18.5" customHeight="1" x14ac:dyDescent="0.45">
      <c r="A141" s="106">
        <v>202111257</v>
      </c>
      <c r="B141" s="55" t="s">
        <v>658</v>
      </c>
      <c r="C141" t="str">
        <f>VLOOKUP(B141,summary!$A$5:$B$5006,2,0)</f>
        <v>Bobo Cha Cubes.摩摩喳喳</v>
      </c>
      <c r="D141" s="78">
        <v>2</v>
      </c>
      <c r="E141" s="77"/>
    </row>
    <row r="142" spans="1:5" ht="18.5" customHeight="1" x14ac:dyDescent="0.45">
      <c r="A142" s="106">
        <v>202111257</v>
      </c>
      <c r="B142" s="55" t="s">
        <v>326</v>
      </c>
      <c r="C142" t="str">
        <f>VLOOKUP(B142,summary!$A$5:$B$5006,2,0)</f>
        <v>Split Green Mung Bean豆畔</v>
      </c>
      <c r="D142" s="78">
        <v>3</v>
      </c>
      <c r="E142" s="77"/>
    </row>
    <row r="143" spans="1:5" ht="18.5" customHeight="1" x14ac:dyDescent="0.45">
      <c r="A143" s="106">
        <v>202111257</v>
      </c>
      <c r="B143" s="55" t="s">
        <v>351</v>
      </c>
      <c r="C143" t="str">
        <f>VLOOKUP(B143,summary!$A$5:$B$5006,2,0)</f>
        <v>Dried Longan 龙眼干</v>
      </c>
      <c r="D143" s="78">
        <v>4</v>
      </c>
      <c r="E143" s="77"/>
    </row>
    <row r="144" spans="1:5" ht="18.5" customHeight="1" x14ac:dyDescent="0.45">
      <c r="A144" s="106">
        <v>202111257</v>
      </c>
      <c r="B144" s="55" t="s">
        <v>537</v>
      </c>
      <c r="C144" t="str">
        <f>VLOOKUP(B144,summary!$A$5:$B$5006,2,0)</f>
        <v>Fine Sugar 白糖</v>
      </c>
      <c r="D144" s="78">
        <v>2</v>
      </c>
      <c r="E144" s="77"/>
    </row>
    <row r="145" spans="1:6" ht="18.5" customHeight="1" x14ac:dyDescent="0.45">
      <c r="A145" s="106">
        <v>202111257</v>
      </c>
      <c r="B145" s="55" t="s">
        <v>551</v>
      </c>
      <c r="C145" t="str">
        <f>VLOOKUP(B145,summary!$A$5:$B$5006,2,0)</f>
        <v>Candy Sugar 片糖</v>
      </c>
      <c r="D145" s="78">
        <v>10</v>
      </c>
      <c r="E145" s="77"/>
    </row>
    <row r="146" spans="1:6" ht="18.5" customHeight="1" x14ac:dyDescent="0.45">
      <c r="A146" s="106">
        <v>202111257</v>
      </c>
      <c r="B146" s="109" t="s">
        <v>942</v>
      </c>
      <c r="C146" t="e">
        <f>VLOOKUP(B146,summary!$A$5:$B$5006,2,0)</f>
        <v>#N/A</v>
      </c>
      <c r="D146" s="78">
        <v>2</v>
      </c>
      <c r="E146" s="107" t="s">
        <v>943</v>
      </c>
      <c r="F146" s="107"/>
    </row>
    <row r="147" spans="1:6" ht="18.5" customHeight="1" x14ac:dyDescent="0.45">
      <c r="A147" s="106">
        <v>202111257</v>
      </c>
      <c r="B147" s="55" t="s">
        <v>579</v>
      </c>
      <c r="C147" t="str">
        <f>VLOOKUP(B147,summary!$A$5:$B$5006,2,0)</f>
        <v>Food Coloring - Liquid)颜色-水</v>
      </c>
      <c r="D147" s="78">
        <v>1</v>
      </c>
      <c r="E147" s="77"/>
    </row>
    <row r="148" spans="1:6" ht="18.5" customHeight="1" x14ac:dyDescent="0.45">
      <c r="A148" s="106">
        <v>202111257</v>
      </c>
      <c r="B148" s="55" t="s">
        <v>583</v>
      </c>
      <c r="C148" t="str">
        <f>VLOOKUP(B148,summary!$A$5:$B$5006,2,0)</f>
        <v>Food Coloring - Liquid)颜色-水</v>
      </c>
      <c r="D148" s="78">
        <v>1</v>
      </c>
      <c r="E148" s="77"/>
    </row>
    <row r="149" spans="1:6" ht="18.5" customHeight="1" x14ac:dyDescent="0.45">
      <c r="A149" s="106">
        <v>202111273</v>
      </c>
      <c r="B149" s="55" t="s">
        <v>537</v>
      </c>
      <c r="C149" t="str">
        <f>VLOOKUP(B149,summary!$A$5:$B$5006,2,0)</f>
        <v>Fine Sugar 白糖</v>
      </c>
      <c r="D149" s="78">
        <v>2</v>
      </c>
      <c r="E149" s="77"/>
    </row>
    <row r="150" spans="1:6" ht="18.5" customHeight="1" x14ac:dyDescent="0.45">
      <c r="A150" s="106">
        <v>202111273</v>
      </c>
      <c r="B150" s="55" t="s">
        <v>662</v>
      </c>
      <c r="C150" t="str">
        <f>VLOOKUP(B150,summary!$A$5:$B$5006,2,0)</f>
        <v>Coconut Sugar Syrup 椰糖汁</v>
      </c>
      <c r="D150" s="78">
        <v>3</v>
      </c>
      <c r="E150" s="77"/>
    </row>
    <row r="151" spans="1:6" ht="18.5" customHeight="1" x14ac:dyDescent="0.45">
      <c r="A151" s="106">
        <v>202111274</v>
      </c>
      <c r="B151" s="55" t="s">
        <v>662</v>
      </c>
      <c r="C151" t="str">
        <f>VLOOKUP(B151,summary!$A$5:$B$5006,2,0)</f>
        <v>Coconut Sugar Syrup 椰糖汁</v>
      </c>
      <c r="D151" s="78">
        <v>4</v>
      </c>
      <c r="E151" s="77"/>
    </row>
    <row r="152" spans="1:6" ht="18.5" customHeight="1" x14ac:dyDescent="0.45">
      <c r="A152" s="106">
        <v>202111274</v>
      </c>
      <c r="B152" s="55" t="s">
        <v>537</v>
      </c>
      <c r="C152" t="str">
        <f>VLOOKUP(B152,summary!$A$5:$B$5006,2,0)</f>
        <v>Fine Sugar 白糖</v>
      </c>
      <c r="D152" s="78">
        <v>2</v>
      </c>
      <c r="E152" s="77"/>
    </row>
    <row r="153" spans="1:6" ht="18.5" customHeight="1" x14ac:dyDescent="0.45">
      <c r="B153" s="55"/>
      <c r="C153" t="e">
        <f>VLOOKUP(B153,summary!$A$5:$B$5006,2,0)</f>
        <v>#N/A</v>
      </c>
      <c r="D153" s="78"/>
      <c r="E153" s="77"/>
    </row>
    <row r="154" spans="1:6" ht="18.5" customHeight="1" x14ac:dyDescent="0.45">
      <c r="B154" s="55"/>
      <c r="C154" t="e">
        <f>VLOOKUP(B154,summary!$A$5:$B$5006,2,0)</f>
        <v>#N/A</v>
      </c>
      <c r="D154" s="78"/>
      <c r="E154" s="77"/>
    </row>
    <row r="155" spans="1:6" ht="18.5" customHeight="1" x14ac:dyDescent="0.45">
      <c r="B155" s="55"/>
      <c r="C155" t="e">
        <f>VLOOKUP(B155,summary!$A$5:$B$5006,2,0)</f>
        <v>#N/A</v>
      </c>
      <c r="D155" s="78"/>
      <c r="E155" s="77"/>
    </row>
    <row r="156" spans="1:6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6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6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6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6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customHeight="1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8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ht="18.5" x14ac:dyDescent="0.45">
      <c r="B271" s="55"/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3:5" x14ac:dyDescent="0.35">
      <c r="C321" t="e">
        <f>VLOOKUP(B321,summary!$A$5:$B$5006,2,0)</f>
        <v>#N/A</v>
      </c>
      <c r="D321" s="77"/>
      <c r="E321" s="77"/>
    </row>
    <row r="322" spans="3:5" x14ac:dyDescent="0.35">
      <c r="D322" s="77"/>
      <c r="E322" s="77"/>
    </row>
    <row r="323" spans="3:5" x14ac:dyDescent="0.35">
      <c r="D323" s="77"/>
      <c r="E323" s="77"/>
    </row>
    <row r="324" spans="3:5" x14ac:dyDescent="0.35">
      <c r="D324" s="77"/>
      <c r="E324" s="77"/>
    </row>
    <row r="325" spans="3:5" x14ac:dyDescent="0.35">
      <c r="D325" s="77"/>
      <c r="E325" s="77"/>
    </row>
    <row r="326" spans="3:5" x14ac:dyDescent="0.35">
      <c r="D326" s="77"/>
      <c r="E326" s="77"/>
    </row>
    <row r="327" spans="3:5" x14ac:dyDescent="0.35">
      <c r="D327" s="77"/>
      <c r="E327" s="77"/>
    </row>
    <row r="328" spans="3:5" x14ac:dyDescent="0.35">
      <c r="D328" s="77"/>
      <c r="E328" s="77"/>
    </row>
    <row r="329" spans="3:5" x14ac:dyDescent="0.35">
      <c r="D329" s="77"/>
      <c r="E329" s="77"/>
    </row>
    <row r="330" spans="3:5" x14ac:dyDescent="0.35">
      <c r="D330" s="77"/>
      <c r="E330" s="77"/>
    </row>
    <row r="331" spans="3:5" x14ac:dyDescent="0.35">
      <c r="D331" s="77"/>
      <c r="E331" s="77"/>
    </row>
    <row r="332" spans="3:5" x14ac:dyDescent="0.35">
      <c r="D332" s="77"/>
      <c r="E332" s="77"/>
    </row>
    <row r="333" spans="3:5" x14ac:dyDescent="0.35">
      <c r="D333" s="77"/>
      <c r="E333" s="77"/>
    </row>
    <row r="334" spans="3:5" x14ac:dyDescent="0.35">
      <c r="D334" s="77"/>
      <c r="E334" s="77"/>
    </row>
    <row r="335" spans="3:5" x14ac:dyDescent="0.35">
      <c r="D335" s="77"/>
      <c r="E335" s="77"/>
    </row>
    <row r="336" spans="3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8D6B-733F-41A6-AA54-0DDE0C23442F}">
  <dimension ref="A1:BW699"/>
  <sheetViews>
    <sheetView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O8" sqref="O8"/>
    </sheetView>
  </sheetViews>
  <sheetFormatPr defaultRowHeight="14.5" x14ac:dyDescent="0.35"/>
  <cols>
    <col min="1" max="1" width="11.1796875" style="1" customWidth="1"/>
    <col min="2" max="2" width="44.36328125" customWidth="1"/>
    <col min="3" max="6" width="12.6328125" customWidth="1"/>
    <col min="7" max="7" width="8.453125" customWidth="1"/>
    <col min="39" max="39" width="9.08984375" bestFit="1" customWidth="1"/>
    <col min="40" max="40" width="10.08984375" style="94" bestFit="1" customWidth="1"/>
    <col min="42" max="42" width="12.81640625" style="93" customWidth="1"/>
    <col min="43" max="43" width="8.7265625" style="93"/>
  </cols>
  <sheetData>
    <row r="1" spans="1:75" ht="20" customHeight="1" thickBot="1" x14ac:dyDescent="0.4"/>
    <row r="2" spans="1:75" ht="38.5" customHeight="1" x14ac:dyDescent="0.35">
      <c r="A2" s="119" t="s">
        <v>0</v>
      </c>
      <c r="B2" s="121" t="s">
        <v>1</v>
      </c>
      <c r="C2" s="98"/>
      <c r="D2" s="98"/>
      <c r="E2" s="98"/>
      <c r="F2" s="98"/>
      <c r="AL2" s="128" t="s">
        <v>906</v>
      </c>
      <c r="AM2" s="128"/>
      <c r="AN2" s="128"/>
      <c r="AO2" s="128"/>
      <c r="AP2" s="99"/>
    </row>
    <row r="3" spans="1:75" ht="20" customHeight="1" x14ac:dyDescent="0.35">
      <c r="A3" s="120"/>
      <c r="B3" s="122"/>
      <c r="C3" s="97"/>
      <c r="D3" s="97"/>
      <c r="E3" s="97"/>
      <c r="F3" s="97"/>
      <c r="G3" s="39">
        <v>1</v>
      </c>
      <c r="H3" s="39">
        <v>2</v>
      </c>
      <c r="I3" s="39">
        <v>3</v>
      </c>
      <c r="J3" s="39">
        <v>4</v>
      </c>
      <c r="K3" s="39">
        <v>5</v>
      </c>
      <c r="L3" s="39">
        <v>6</v>
      </c>
      <c r="M3" s="39">
        <v>7</v>
      </c>
      <c r="N3" s="39">
        <v>8</v>
      </c>
      <c r="O3" s="39">
        <v>9</v>
      </c>
      <c r="P3" s="39">
        <v>10</v>
      </c>
      <c r="Q3" s="39">
        <v>11</v>
      </c>
      <c r="R3" s="39">
        <v>12</v>
      </c>
      <c r="S3" s="39">
        <v>13</v>
      </c>
      <c r="T3" s="39">
        <v>14</v>
      </c>
      <c r="U3" s="39">
        <v>15</v>
      </c>
      <c r="V3" s="39">
        <v>16</v>
      </c>
      <c r="W3" s="39">
        <v>17</v>
      </c>
      <c r="X3" s="39">
        <v>18</v>
      </c>
      <c r="Y3" s="39">
        <v>19</v>
      </c>
      <c r="Z3" s="39">
        <v>20</v>
      </c>
      <c r="AA3" s="39">
        <v>21</v>
      </c>
      <c r="AB3" s="39">
        <v>22</v>
      </c>
      <c r="AC3" s="39">
        <v>23</v>
      </c>
      <c r="AD3" s="39">
        <v>24</v>
      </c>
      <c r="AE3" s="39">
        <v>25</v>
      </c>
      <c r="AF3" s="39">
        <v>26</v>
      </c>
      <c r="AG3" s="39">
        <v>27</v>
      </c>
      <c r="AH3" s="39">
        <v>28</v>
      </c>
      <c r="AI3" s="39">
        <v>29</v>
      </c>
      <c r="AJ3" s="39">
        <v>30</v>
      </c>
      <c r="AK3" s="71">
        <v>31</v>
      </c>
      <c r="AL3" s="73" t="s">
        <v>903</v>
      </c>
      <c r="AM3" s="73" t="s">
        <v>907</v>
      </c>
      <c r="AN3" s="95" t="s">
        <v>904</v>
      </c>
      <c r="AO3" s="73" t="s">
        <v>905</v>
      </c>
      <c r="AP3" s="99"/>
    </row>
    <row r="4" spans="1:75" ht="20" customHeight="1" x14ac:dyDescent="0.35">
      <c r="A4" s="42"/>
      <c r="B4" s="43"/>
      <c r="C4" s="43"/>
      <c r="D4" s="43"/>
      <c r="E4" s="43"/>
      <c r="F4" s="43"/>
      <c r="G4" s="40">
        <f>SUM(G5:G637)</f>
        <v>654</v>
      </c>
      <c r="H4" s="40">
        <f t="shared" ref="H4:Y4" si="0">SUM(H5:H637)</f>
        <v>469.5</v>
      </c>
      <c r="I4" s="40">
        <f t="shared" si="0"/>
        <v>537</v>
      </c>
      <c r="J4" s="40">
        <f t="shared" si="0"/>
        <v>0</v>
      </c>
      <c r="K4" s="40">
        <f t="shared" si="0"/>
        <v>615</v>
      </c>
      <c r="L4" s="40">
        <f t="shared" si="0"/>
        <v>332</v>
      </c>
      <c r="M4" s="40">
        <f t="shared" si="0"/>
        <v>0</v>
      </c>
      <c r="N4" s="40">
        <f t="shared" si="0"/>
        <v>583.5</v>
      </c>
      <c r="O4" s="40">
        <f t="shared" si="0"/>
        <v>353.5</v>
      </c>
      <c r="P4" s="40">
        <f t="shared" si="0"/>
        <v>363</v>
      </c>
      <c r="Q4" s="40">
        <f t="shared" si="0"/>
        <v>282.5</v>
      </c>
      <c r="R4" s="40">
        <f t="shared" si="0"/>
        <v>603</v>
      </c>
      <c r="S4" s="40">
        <f t="shared" si="0"/>
        <v>310</v>
      </c>
      <c r="T4" s="40">
        <f t="shared" si="0"/>
        <v>0</v>
      </c>
      <c r="U4" s="40">
        <f t="shared" si="0"/>
        <v>433</v>
      </c>
      <c r="V4" s="40">
        <f t="shared" si="0"/>
        <v>480.3</v>
      </c>
      <c r="W4" s="40">
        <f t="shared" si="0"/>
        <v>326</v>
      </c>
      <c r="X4" s="40">
        <f t="shared" si="0"/>
        <v>356</v>
      </c>
      <c r="Y4" s="40">
        <f t="shared" si="0"/>
        <v>561</v>
      </c>
      <c r="Z4" s="40">
        <f t="shared" ref="Z4" si="1">SUM(Z5:Z637)</f>
        <v>303</v>
      </c>
      <c r="AA4" s="40">
        <f t="shared" ref="AA4" si="2">SUM(AA5:AA637)</f>
        <v>0</v>
      </c>
      <c r="AB4" s="40">
        <f t="shared" ref="AB4" si="3">SUM(AB5:AB637)</f>
        <v>494</v>
      </c>
      <c r="AC4" s="40">
        <f t="shared" ref="AC4" si="4">SUM(AC5:AC637)</f>
        <v>390.5</v>
      </c>
      <c r="AD4" s="40">
        <f t="shared" ref="AD4" si="5">SUM(AD5:AD637)</f>
        <v>288.5</v>
      </c>
      <c r="AE4" s="40">
        <f t="shared" ref="AE4" si="6">SUM(AE5:AE637)</f>
        <v>306</v>
      </c>
      <c r="AF4" s="40">
        <f t="shared" ref="AF4" si="7">SUM(AF5:AF637)</f>
        <v>383</v>
      </c>
      <c r="AG4" s="40">
        <f t="shared" ref="AG4" si="8">SUM(AG5:AG637)</f>
        <v>367</v>
      </c>
      <c r="AH4" s="40">
        <f t="shared" ref="AH4" si="9">SUM(AH5:AH637)</f>
        <v>0</v>
      </c>
      <c r="AI4" s="40">
        <f t="shared" ref="AI4" si="10">SUM(AI5:AI637)</f>
        <v>516</v>
      </c>
      <c r="AJ4" s="40">
        <f t="shared" ref="AJ4" si="11">SUM(AJ5:AJ637)</f>
        <v>303.5</v>
      </c>
      <c r="AK4" s="72">
        <f t="shared" ref="AK4" si="12">SUM(AK5:AK637)</f>
        <v>0</v>
      </c>
      <c r="AL4" s="87">
        <f>SUM(AL5:AL613)</f>
        <v>10610.8</v>
      </c>
      <c r="AM4" s="87">
        <f t="shared" ref="AM4:AO4" si="13">SUM(AM5:AM613)</f>
        <v>0</v>
      </c>
      <c r="AN4" s="87">
        <f t="shared" si="13"/>
        <v>0</v>
      </c>
      <c r="AO4" s="87">
        <f t="shared" si="13"/>
        <v>-10610.8</v>
      </c>
      <c r="AP4" s="100" t="s">
        <v>930</v>
      </c>
      <c r="AQ4" s="92">
        <v>1</v>
      </c>
      <c r="AR4" s="92">
        <v>2</v>
      </c>
      <c r="AS4" s="92">
        <v>3</v>
      </c>
      <c r="AT4" s="92">
        <v>4</v>
      </c>
      <c r="AU4" s="92">
        <v>5</v>
      </c>
      <c r="AV4" s="92">
        <v>6</v>
      </c>
      <c r="AW4" s="92">
        <v>7</v>
      </c>
      <c r="AX4" s="92">
        <v>8</v>
      </c>
      <c r="AY4" s="92">
        <v>9</v>
      </c>
      <c r="AZ4" s="92">
        <v>10</v>
      </c>
      <c r="BA4" s="92">
        <v>11</v>
      </c>
      <c r="BB4" s="92">
        <v>12</v>
      </c>
      <c r="BC4" s="92">
        <v>13</v>
      </c>
      <c r="BD4" s="92">
        <v>14</v>
      </c>
      <c r="BE4" s="92">
        <v>15</v>
      </c>
      <c r="BF4" s="92">
        <v>16</v>
      </c>
      <c r="BG4" s="92">
        <v>17</v>
      </c>
      <c r="BH4" s="92">
        <v>18</v>
      </c>
      <c r="BI4" s="92">
        <v>19</v>
      </c>
      <c r="BJ4" s="92">
        <v>20</v>
      </c>
      <c r="BK4" s="92">
        <v>21</v>
      </c>
      <c r="BL4" s="92">
        <v>22</v>
      </c>
      <c r="BM4" s="92">
        <v>23</v>
      </c>
      <c r="BN4" s="92">
        <v>24</v>
      </c>
      <c r="BO4" s="92">
        <v>25</v>
      </c>
      <c r="BP4" s="92">
        <v>26</v>
      </c>
      <c r="BQ4" s="92">
        <v>27</v>
      </c>
      <c r="BR4" s="92">
        <v>28</v>
      </c>
      <c r="BS4" s="92">
        <v>29</v>
      </c>
      <c r="BT4" s="92">
        <v>30</v>
      </c>
      <c r="BU4" s="92">
        <v>31</v>
      </c>
    </row>
    <row r="5" spans="1:75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15">
        <f>SUMIF('1'!B:B,summary!A:A,'1'!D:D)</f>
        <v>3</v>
      </c>
      <c r="H5" s="15">
        <f>SUMIF('2'!B:B,summary!A:A,'2'!D:D)</f>
        <v>0</v>
      </c>
      <c r="I5" s="15">
        <f>SUMIF('3'!B:B,summary!A:A,'3'!D:D)</f>
        <v>3</v>
      </c>
      <c r="J5" s="15">
        <f>SUMIF('4'!B:B,summary!A:A,'4'!D:D)</f>
        <v>0</v>
      </c>
      <c r="K5" s="15">
        <f>SUMIF('5'!B:B,summary!A:A,'5'!D:D)</f>
        <v>6</v>
      </c>
      <c r="L5" s="15">
        <f>SUMIF('6'!B:B,summary!A:A,'6'!D:D)</f>
        <v>0</v>
      </c>
      <c r="M5" s="15">
        <f>SUMIF('7'!B:B,summary!A:A,'7'!D:D)</f>
        <v>0</v>
      </c>
      <c r="N5" s="15">
        <f>SUMIF('8'!B:B,summary!A:A,'8'!D:D)</f>
        <v>0</v>
      </c>
      <c r="O5" s="15">
        <f>SUMIF('9'!B:B,summary!A:A,'9'!D:D)</f>
        <v>0</v>
      </c>
      <c r="P5" s="15">
        <f>SUMIF('10'!B:B,summary!A:A,'10'!D:D)</f>
        <v>6</v>
      </c>
      <c r="Q5" s="15">
        <f>SUMIF('11'!B:B,summary!A:A,'11'!D:D)</f>
        <v>0</v>
      </c>
      <c r="R5" s="15">
        <f>SUMIF('12'!B:B,summary!A:A,'12'!D:D)</f>
        <v>2</v>
      </c>
      <c r="S5" s="15">
        <f>SUMIF('13'!B:B,summary!A:A,'13'!D:D)</f>
        <v>3</v>
      </c>
      <c r="T5" s="15">
        <f>SUMIF('14'!B:B,summary!A:A,'14'!D:D)</f>
        <v>0</v>
      </c>
      <c r="U5" s="15">
        <f>SUMIF('15'!B:B,summary!A:A,'15'!D:D)</f>
        <v>0</v>
      </c>
      <c r="V5" s="15">
        <f>SUMIF('16'!B:B,summary!A:A,'16'!D:D)</f>
        <v>1</v>
      </c>
      <c r="W5" s="15">
        <f>SUMIF('17'!B:B,summary!A:A,'17'!D:D)</f>
        <v>6</v>
      </c>
      <c r="X5" s="15">
        <f>SUMIF('18'!B:B,summary!A:A,'18'!D:D)</f>
        <v>2</v>
      </c>
      <c r="Y5" s="15">
        <f>SUMIF('19'!B:B,summary!A:A,'19'!D:D)</f>
        <v>5</v>
      </c>
      <c r="Z5" s="15">
        <f>SUMIF('20'!B:B,summary!A:A,'20'!D:D)</f>
        <v>3</v>
      </c>
      <c r="AA5" s="15">
        <f>SUMIF('21'!B:B,summary!A:A,'21'!D:D)</f>
        <v>0</v>
      </c>
      <c r="AB5" s="15">
        <f>SUMIF('22'!B:B,summary!A:A,'22'!D:D)</f>
        <v>0</v>
      </c>
      <c r="AC5" s="15">
        <f>SUMIF('23'!B:B,summary!A:A,'23'!D:D)</f>
        <v>1</v>
      </c>
      <c r="AD5" s="15">
        <f>SUMIF('24'!B:B,summary!A:A,'24'!D:D)</f>
        <v>2</v>
      </c>
      <c r="AE5" s="15">
        <f>SUMIF('25'!B:B,summary!A:A,'25'!D:D)</f>
        <v>0</v>
      </c>
      <c r="AF5" s="15">
        <f>SUMIF('26'!B:B,summary!A:A,'26'!D:D)</f>
        <v>1</v>
      </c>
      <c r="AG5" s="15">
        <f>SUMIF('27'!B:B,summary!A:A,'27'!D:D)</f>
        <v>5</v>
      </c>
      <c r="AH5" s="15">
        <f>SUMIF('28'!B:B,summary!A:A,'28'!D:D)</f>
        <v>0</v>
      </c>
      <c r="AI5" s="15">
        <f>SUMIF('29'!B:B,summary!A:A,'29'!D:D)</f>
        <v>0</v>
      </c>
      <c r="AJ5" s="15">
        <f>SUMIF('30'!B:B,summary!A:A,'30'!D:D)</f>
        <v>0</v>
      </c>
      <c r="AK5" s="15">
        <f>SUMIF('31'!B:B,summary!A:A,'31'!D:D)</f>
        <v>0</v>
      </c>
      <c r="AL5" s="41">
        <f>SUM(G5:AK5)</f>
        <v>49</v>
      </c>
      <c r="AM5" s="75"/>
      <c r="AN5" s="96">
        <f>SUM(AP5:BU5)</f>
        <v>0</v>
      </c>
      <c r="AO5" s="74">
        <f>AM5+AN5-AL5</f>
        <v>-49</v>
      </c>
      <c r="AP5" s="101"/>
      <c r="AQ5" s="102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4"/>
      <c r="BW5" s="104"/>
    </row>
    <row r="6" spans="1:75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15">
        <f>SUMIF('1'!B:B,summary!A:A,'1'!D:D)</f>
        <v>1</v>
      </c>
      <c r="H6" s="15">
        <f>SUMIF('2'!B:B,summary!A:A,'2'!D:D)</f>
        <v>2</v>
      </c>
      <c r="I6" s="15">
        <f>SUMIF('3'!B:B,summary!A:A,'3'!D:D)</f>
        <v>0</v>
      </c>
      <c r="J6" s="15">
        <f>SUMIF('4'!B:B,summary!A:A,'4'!D:D)</f>
        <v>0</v>
      </c>
      <c r="K6" s="15">
        <f>SUMIF('5'!B:B,summary!A:A,'5'!D:D)</f>
        <v>1</v>
      </c>
      <c r="L6" s="15">
        <f>SUMIF('6'!B:B,summary!A:A,'6'!D:D)</f>
        <v>0</v>
      </c>
      <c r="M6" s="15">
        <f>SUMIF('7'!B:B,summary!A:A,'7'!D:D)</f>
        <v>0</v>
      </c>
      <c r="N6" s="15">
        <f>SUMIF('8'!B:B,summary!A:A,'8'!D:D)</f>
        <v>0</v>
      </c>
      <c r="O6" s="15">
        <f>SUMIF('9'!B:B,summary!A:A,'9'!D:D)</f>
        <v>3</v>
      </c>
      <c r="P6" s="15">
        <f>SUMIF('10'!B:B,summary!A:A,'10'!D:D)</f>
        <v>1</v>
      </c>
      <c r="Q6" s="15">
        <f>SUMIF('11'!B:B,summary!A:A,'11'!D:D)</f>
        <v>0</v>
      </c>
      <c r="R6" s="15">
        <f>SUMIF('12'!B:B,summary!A:A,'12'!D:D)</f>
        <v>2</v>
      </c>
      <c r="S6" s="15">
        <f>SUMIF('13'!B:B,summary!A:A,'13'!D:D)</f>
        <v>1</v>
      </c>
      <c r="T6" s="15">
        <f>SUMIF('14'!B:B,summary!A:A,'14'!D:D)</f>
        <v>0</v>
      </c>
      <c r="U6" s="15">
        <f>SUMIF('15'!B:B,summary!A:A,'15'!D:D)</f>
        <v>0</v>
      </c>
      <c r="V6" s="15">
        <f>SUMIF('16'!B:B,summary!A:A,'16'!D:D)</f>
        <v>0</v>
      </c>
      <c r="W6" s="15">
        <f>SUMIF('17'!B:B,summary!A:A,'17'!D:D)</f>
        <v>0</v>
      </c>
      <c r="X6" s="15">
        <f>SUMIF('18'!B:B,summary!A:A,'18'!D:D)</f>
        <v>0</v>
      </c>
      <c r="Y6" s="15">
        <f>SUMIF('19'!B:B,summary!A:A,'19'!D:D)</f>
        <v>2</v>
      </c>
      <c r="Z6" s="15">
        <f>SUMIF('20'!B:B,summary!A:A,'20'!D:D)</f>
        <v>1</v>
      </c>
      <c r="AA6" s="15">
        <f>SUMIF('21'!B:B,summary!A:A,'21'!D:D)</f>
        <v>0</v>
      </c>
      <c r="AB6" s="15">
        <f>SUMIF('22'!B:B,summary!A:A,'22'!D:D)</f>
        <v>0</v>
      </c>
      <c r="AC6" s="15">
        <f>SUMIF('23'!B:B,summary!A:A,'23'!D:D)</f>
        <v>0</v>
      </c>
      <c r="AD6" s="15">
        <f>SUMIF('24'!B:B,summary!A:A,'24'!D:D)</f>
        <v>1</v>
      </c>
      <c r="AE6" s="15">
        <f>SUMIF('25'!B:B,summary!A:A,'25'!D:D)</f>
        <v>0</v>
      </c>
      <c r="AF6" s="15">
        <f>SUMIF('26'!B:B,summary!A:A,'26'!D:D)</f>
        <v>2</v>
      </c>
      <c r="AG6" s="15">
        <f>SUMIF('27'!B:B,summary!A:A,'27'!D:D)</f>
        <v>0</v>
      </c>
      <c r="AH6" s="15">
        <f>SUMIF('28'!B:B,summary!A:A,'28'!D:D)</f>
        <v>0</v>
      </c>
      <c r="AI6" s="15">
        <f>SUMIF('29'!B:B,summary!A:A,'29'!D:D)</f>
        <v>0</v>
      </c>
      <c r="AJ6" s="15">
        <f>SUMIF('30'!B:B,summary!A:A,'30'!D:D)</f>
        <v>0</v>
      </c>
      <c r="AK6" s="15">
        <f>SUMIF('31'!B:B,summary!A:A,'31'!D:D)</f>
        <v>0</v>
      </c>
      <c r="AL6" s="41">
        <f t="shared" ref="AL6:AL74" si="14">SUM(G6:AK6)</f>
        <v>17</v>
      </c>
      <c r="AM6" s="75"/>
      <c r="AN6" s="96">
        <f t="shared" ref="AN6:AN69" si="15">SUM(AP6:BU6)</f>
        <v>0</v>
      </c>
      <c r="AO6" s="74">
        <f t="shared" ref="AO6:AO69" si="16">AM6+AN6-AL6</f>
        <v>-17</v>
      </c>
      <c r="AP6" s="101"/>
      <c r="AQ6" s="102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4"/>
      <c r="BW6" s="104"/>
    </row>
    <row r="7" spans="1:75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15">
        <f>SUMIF('1'!B:B,summary!A:A,'1'!D:D)</f>
        <v>0</v>
      </c>
      <c r="H7" s="15">
        <f>SUMIF('2'!B:B,summary!A:A,'2'!D:D)</f>
        <v>0</v>
      </c>
      <c r="I7" s="15">
        <f>SUMIF('3'!B:B,summary!A:A,'3'!D:D)</f>
        <v>0</v>
      </c>
      <c r="J7" s="15">
        <f>SUMIF('4'!B:B,summary!A:A,'4'!D:D)</f>
        <v>0</v>
      </c>
      <c r="K7" s="15">
        <f>SUMIF('5'!B:B,summary!A:A,'5'!D:D)</f>
        <v>0</v>
      </c>
      <c r="L7" s="15">
        <f>SUMIF('6'!B:B,summary!A:A,'6'!D:D)</f>
        <v>0</v>
      </c>
      <c r="M7" s="15">
        <f>SUMIF('7'!B:B,summary!A:A,'7'!D:D)</f>
        <v>0</v>
      </c>
      <c r="N7" s="15">
        <f>SUMIF('8'!B:B,summary!A:A,'8'!D:D)</f>
        <v>0</v>
      </c>
      <c r="O7" s="15">
        <f>SUMIF('9'!B:B,summary!A:A,'9'!D:D)</f>
        <v>0</v>
      </c>
      <c r="P7" s="15">
        <f>SUMIF('10'!B:B,summary!A:A,'10'!D:D)</f>
        <v>0</v>
      </c>
      <c r="Q7" s="15">
        <f>SUMIF('11'!B:B,summary!A:A,'11'!D:D)</f>
        <v>3</v>
      </c>
      <c r="R7" s="15">
        <f>SUMIF('12'!B:B,summary!A:A,'12'!D:D)</f>
        <v>0</v>
      </c>
      <c r="S7" s="15">
        <f>SUMIF('13'!B:B,summary!A:A,'13'!D:D)</f>
        <v>0</v>
      </c>
      <c r="T7" s="15">
        <f>SUMIF('14'!B:B,summary!A:A,'14'!D:D)</f>
        <v>0</v>
      </c>
      <c r="U7" s="15">
        <f>SUMIF('15'!B:B,summary!A:A,'15'!D:D)</f>
        <v>0</v>
      </c>
      <c r="V7" s="15">
        <f>SUMIF('16'!B:B,summary!A:A,'16'!D:D)</f>
        <v>0</v>
      </c>
      <c r="W7" s="15">
        <f>SUMIF('17'!B:B,summary!A:A,'17'!D:D)</f>
        <v>0</v>
      </c>
      <c r="X7" s="15">
        <f>SUMIF('18'!B:B,summary!A:A,'18'!D:D)</f>
        <v>0</v>
      </c>
      <c r="Y7" s="15">
        <f>SUMIF('19'!B:B,summary!A:A,'19'!D:D)</f>
        <v>0</v>
      </c>
      <c r="Z7" s="15">
        <f>SUMIF('20'!B:B,summary!A:A,'20'!D:D)</f>
        <v>0</v>
      </c>
      <c r="AA7" s="15">
        <f>SUMIF('21'!B:B,summary!A:A,'21'!D:D)</f>
        <v>0</v>
      </c>
      <c r="AB7" s="15">
        <f>SUMIF('22'!B:B,summary!A:A,'22'!D:D)</f>
        <v>0</v>
      </c>
      <c r="AC7" s="15">
        <f>SUMIF('23'!B:B,summary!A:A,'23'!D:D)</f>
        <v>0</v>
      </c>
      <c r="AD7" s="15">
        <f>SUMIF('24'!B:B,summary!A:A,'24'!D:D)</f>
        <v>0</v>
      </c>
      <c r="AE7" s="15">
        <f>SUMIF('25'!B:B,summary!A:A,'25'!D:D)</f>
        <v>0</v>
      </c>
      <c r="AF7" s="15">
        <f>SUMIF('26'!B:B,summary!A:A,'26'!D:D)</f>
        <v>0</v>
      </c>
      <c r="AG7" s="15">
        <f>SUMIF('27'!B:B,summary!A:A,'27'!D:D)</f>
        <v>0</v>
      </c>
      <c r="AH7" s="15">
        <f>SUMIF('28'!B:B,summary!A:A,'28'!D:D)</f>
        <v>0</v>
      </c>
      <c r="AI7" s="15">
        <f>SUMIF('29'!B:B,summary!A:A,'29'!D:D)</f>
        <v>0</v>
      </c>
      <c r="AJ7" s="15">
        <f>SUMIF('30'!B:B,summary!A:A,'30'!D:D)</f>
        <v>0</v>
      </c>
      <c r="AK7" s="15">
        <f>SUMIF('31'!B:B,summary!A:A,'31'!D:D)</f>
        <v>0</v>
      </c>
      <c r="AL7" s="41">
        <f t="shared" si="14"/>
        <v>3</v>
      </c>
      <c r="AM7" s="75"/>
      <c r="AN7" s="96">
        <f t="shared" si="15"/>
        <v>0</v>
      </c>
      <c r="AO7" s="74">
        <f t="shared" si="16"/>
        <v>-3</v>
      </c>
      <c r="AP7" s="101"/>
      <c r="AQ7" s="102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4"/>
      <c r="BW7" s="104"/>
    </row>
    <row r="8" spans="1:75" ht="20" customHeight="1" x14ac:dyDescent="0.35">
      <c r="A8" s="45" t="s">
        <v>838</v>
      </c>
      <c r="B8" s="46" t="s">
        <v>27</v>
      </c>
      <c r="C8" s="47" t="s">
        <v>201</v>
      </c>
      <c r="D8" s="48" t="s">
        <v>839</v>
      </c>
      <c r="E8" s="48" t="s">
        <v>38</v>
      </c>
      <c r="F8" s="48" t="s">
        <v>837</v>
      </c>
      <c r="G8" s="15">
        <f>SUMIF('1'!B:B,summary!A:A,'1'!D:D)</f>
        <v>0</v>
      </c>
      <c r="H8" s="15">
        <f>SUMIF('2'!B:B,summary!A:A,'2'!D:D)</f>
        <v>0</v>
      </c>
      <c r="I8" s="15">
        <f>SUMIF('3'!B:B,summary!A:A,'3'!D:D)</f>
        <v>0</v>
      </c>
      <c r="J8" s="15">
        <f>SUMIF('4'!B:B,summary!A:A,'4'!D:D)</f>
        <v>0</v>
      </c>
      <c r="K8" s="15">
        <f>SUMIF('5'!B:B,summary!A:A,'5'!D:D)</f>
        <v>0</v>
      </c>
      <c r="L8" s="15">
        <f>SUMIF('6'!B:B,summary!A:A,'6'!D:D)</f>
        <v>0</v>
      </c>
      <c r="M8" s="15">
        <f>SUMIF('7'!B:B,summary!A:A,'7'!D:D)</f>
        <v>0</v>
      </c>
      <c r="N8" s="15">
        <f>SUMIF('8'!B:B,summary!A:A,'8'!D:D)</f>
        <v>0</v>
      </c>
      <c r="O8" s="15">
        <f>SUMIF('9'!B:B,summary!A:A,'9'!D:D)</f>
        <v>0</v>
      </c>
      <c r="P8" s="15">
        <f>SUMIF('10'!B:B,summary!A:A,'10'!D:D)</f>
        <v>0</v>
      </c>
      <c r="Q8" s="15">
        <f>SUMIF('11'!B:B,summary!A:A,'11'!D:D)</f>
        <v>0</v>
      </c>
      <c r="R8" s="15">
        <f>SUMIF('12'!B:B,summary!A:A,'12'!D:D)</f>
        <v>0</v>
      </c>
      <c r="S8" s="15">
        <f>SUMIF('13'!B:B,summary!A:A,'13'!D:D)</f>
        <v>0</v>
      </c>
      <c r="T8" s="15">
        <f>SUMIF('14'!B:B,summary!A:A,'14'!D:D)</f>
        <v>0</v>
      </c>
      <c r="U8" s="15">
        <f>SUMIF('15'!B:B,summary!A:A,'15'!D:D)</f>
        <v>0</v>
      </c>
      <c r="V8" s="15">
        <f>SUMIF('16'!B:B,summary!A:A,'16'!D:D)</f>
        <v>0</v>
      </c>
      <c r="W8" s="15">
        <f>SUMIF('17'!B:B,summary!A:A,'17'!D:D)</f>
        <v>0</v>
      </c>
      <c r="X8" s="15">
        <f>SUMIF('18'!B:B,summary!A:A,'18'!D:D)</f>
        <v>0</v>
      </c>
      <c r="Y8" s="15">
        <f>SUMIF('19'!B:B,summary!A:A,'19'!D:D)</f>
        <v>0</v>
      </c>
      <c r="Z8" s="15">
        <f>SUMIF('20'!B:B,summary!A:A,'20'!D:D)</f>
        <v>0</v>
      </c>
      <c r="AA8" s="15">
        <f>SUMIF('21'!B:B,summary!A:A,'21'!D:D)</f>
        <v>0</v>
      </c>
      <c r="AB8" s="15">
        <f>SUMIF('22'!B:B,summary!A:A,'22'!D:D)</f>
        <v>0</v>
      </c>
      <c r="AC8" s="15">
        <f>SUMIF('23'!B:B,summary!A:A,'23'!D:D)</f>
        <v>0</v>
      </c>
      <c r="AD8" s="15">
        <f>SUMIF('24'!B:B,summary!A:A,'24'!D:D)</f>
        <v>0</v>
      </c>
      <c r="AE8" s="15">
        <f>SUMIF('25'!B:B,summary!A:A,'25'!D:D)</f>
        <v>0</v>
      </c>
      <c r="AF8" s="15">
        <f>SUMIF('26'!B:B,summary!A:A,'26'!D:D)</f>
        <v>0</v>
      </c>
      <c r="AG8" s="15">
        <f>SUMIF('27'!B:B,summary!A:A,'27'!D:D)</f>
        <v>0</v>
      </c>
      <c r="AH8" s="15">
        <f>SUMIF('28'!B:B,summary!A:A,'28'!D:D)</f>
        <v>0</v>
      </c>
      <c r="AI8" s="15">
        <f>SUMIF('29'!B:B,summary!A:A,'29'!D:D)</f>
        <v>0</v>
      </c>
      <c r="AJ8" s="15">
        <f>SUMIF('30'!B:B,summary!A:A,'30'!D:D)</f>
        <v>0</v>
      </c>
      <c r="AK8" s="15">
        <f>SUMIF('31'!B:B,summary!A:A,'31'!D:D)</f>
        <v>0</v>
      </c>
      <c r="AL8" s="41">
        <f t="shared" si="14"/>
        <v>0</v>
      </c>
      <c r="AM8" s="75"/>
      <c r="AN8" s="96">
        <f t="shared" si="15"/>
        <v>0</v>
      </c>
      <c r="AO8" s="74">
        <f t="shared" si="16"/>
        <v>0</v>
      </c>
      <c r="AP8" s="101"/>
      <c r="AQ8" s="102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4"/>
      <c r="BW8" s="104"/>
    </row>
    <row r="9" spans="1:75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15">
        <f>SUMIF('1'!B:B,summary!A:A,'1'!D:D)</f>
        <v>0</v>
      </c>
      <c r="H9" s="15">
        <f>SUMIF('2'!B:B,summary!A:A,'2'!D:D)</f>
        <v>1</v>
      </c>
      <c r="I9" s="15">
        <f>SUMIF('3'!B:B,summary!A:A,'3'!D:D)</f>
        <v>0</v>
      </c>
      <c r="J9" s="15">
        <f>SUMIF('4'!B:B,summary!A:A,'4'!D:D)</f>
        <v>0</v>
      </c>
      <c r="K9" s="15">
        <f>SUMIF('5'!B:B,summary!A:A,'5'!D:D)</f>
        <v>0</v>
      </c>
      <c r="L9" s="15">
        <f>SUMIF('6'!B:B,summary!A:A,'6'!D:D)</f>
        <v>2</v>
      </c>
      <c r="M9" s="15">
        <f>SUMIF('7'!B:B,summary!A:A,'7'!D:D)</f>
        <v>0</v>
      </c>
      <c r="N9" s="15">
        <f>SUMIF('8'!B:B,summary!A:A,'8'!D:D)</f>
        <v>2</v>
      </c>
      <c r="O9" s="15">
        <f>SUMIF('9'!B:B,summary!A:A,'9'!D:D)</f>
        <v>1</v>
      </c>
      <c r="P9" s="15">
        <f>SUMIF('10'!B:B,summary!A:A,'10'!D:D)</f>
        <v>0</v>
      </c>
      <c r="Q9" s="15">
        <f>SUMIF('11'!B:B,summary!A:A,'11'!D:D)</f>
        <v>0</v>
      </c>
      <c r="R9" s="15">
        <f>SUMIF('12'!B:B,summary!A:A,'12'!D:D)</f>
        <v>0</v>
      </c>
      <c r="S9" s="15">
        <f>SUMIF('13'!B:B,summary!A:A,'13'!D:D)</f>
        <v>7</v>
      </c>
      <c r="T9" s="15">
        <f>SUMIF('14'!B:B,summary!A:A,'14'!D:D)</f>
        <v>0</v>
      </c>
      <c r="U9" s="15">
        <f>SUMIF('15'!B:B,summary!A:A,'15'!D:D)</f>
        <v>0</v>
      </c>
      <c r="V9" s="15">
        <f>SUMIF('16'!B:B,summary!A:A,'16'!D:D)</f>
        <v>3</v>
      </c>
      <c r="W9" s="15">
        <f>SUMIF('17'!B:B,summary!A:A,'17'!D:D)</f>
        <v>0</v>
      </c>
      <c r="X9" s="15">
        <f>SUMIF('18'!B:B,summary!A:A,'18'!D:D)</f>
        <v>0</v>
      </c>
      <c r="Y9" s="15">
        <f>SUMIF('19'!B:B,summary!A:A,'19'!D:D)</f>
        <v>0</v>
      </c>
      <c r="Z9" s="15">
        <f>SUMIF('20'!B:B,summary!A:A,'20'!D:D)</f>
        <v>2</v>
      </c>
      <c r="AA9" s="15">
        <f>SUMIF('21'!B:B,summary!A:A,'21'!D:D)</f>
        <v>0</v>
      </c>
      <c r="AB9" s="15">
        <f>SUMIF('22'!B:B,summary!A:A,'22'!D:D)</f>
        <v>2</v>
      </c>
      <c r="AC9" s="15">
        <f>SUMIF('23'!B:B,summary!A:A,'23'!D:D)</f>
        <v>0</v>
      </c>
      <c r="AD9" s="15">
        <f>SUMIF('24'!B:B,summary!A:A,'24'!D:D)</f>
        <v>1</v>
      </c>
      <c r="AE9" s="15">
        <f>SUMIF('25'!B:B,summary!A:A,'25'!D:D)</f>
        <v>0</v>
      </c>
      <c r="AF9" s="15">
        <f>SUMIF('26'!B:B,summary!A:A,'26'!D:D)</f>
        <v>2</v>
      </c>
      <c r="AG9" s="15">
        <f>SUMIF('27'!B:B,summary!A:A,'27'!D:D)</f>
        <v>2</v>
      </c>
      <c r="AH9" s="15">
        <f>SUMIF('28'!B:B,summary!A:A,'28'!D:D)</f>
        <v>0</v>
      </c>
      <c r="AI9" s="15">
        <f>SUMIF('29'!B:B,summary!A:A,'29'!D:D)</f>
        <v>0</v>
      </c>
      <c r="AJ9" s="15">
        <f>SUMIF('30'!B:B,summary!A:A,'30'!D:D)</f>
        <v>0</v>
      </c>
      <c r="AK9" s="15">
        <f>SUMIF('31'!B:B,summary!A:A,'31'!D:D)</f>
        <v>0</v>
      </c>
      <c r="AL9" s="41">
        <f t="shared" si="14"/>
        <v>25</v>
      </c>
      <c r="AM9" s="75"/>
      <c r="AN9" s="96">
        <f t="shared" si="15"/>
        <v>0</v>
      </c>
      <c r="AO9" s="74">
        <f t="shared" si="16"/>
        <v>-25</v>
      </c>
      <c r="AP9" s="101"/>
      <c r="AQ9" s="102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4"/>
      <c r="BW9" s="104"/>
    </row>
    <row r="10" spans="1:75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15">
        <f>SUMIF('1'!B:B,summary!A:A,'1'!D:D)</f>
        <v>0</v>
      </c>
      <c r="H10" s="15">
        <f>SUMIF('2'!B:B,summary!A:A,'2'!D:D)</f>
        <v>0</v>
      </c>
      <c r="I10" s="15">
        <f>SUMIF('3'!B:B,summary!A:A,'3'!D:D)</f>
        <v>3</v>
      </c>
      <c r="J10" s="15">
        <f>SUMIF('4'!B:B,summary!A:A,'4'!D:D)</f>
        <v>0</v>
      </c>
      <c r="K10" s="15">
        <f>SUMIF('5'!B:B,summary!A:A,'5'!D:D)</f>
        <v>0</v>
      </c>
      <c r="L10" s="15">
        <f>SUMIF('6'!B:B,summary!A:A,'6'!D:D)</f>
        <v>0</v>
      </c>
      <c r="M10" s="15">
        <f>SUMIF('7'!B:B,summary!A:A,'7'!D:D)</f>
        <v>0</v>
      </c>
      <c r="N10" s="15">
        <f>SUMIF('8'!B:B,summary!A:A,'8'!D:D)</f>
        <v>0</v>
      </c>
      <c r="O10" s="15">
        <f>SUMIF('9'!B:B,summary!A:A,'9'!D:D)</f>
        <v>0</v>
      </c>
      <c r="P10" s="15">
        <f>SUMIF('10'!B:B,summary!A:A,'10'!D:D)</f>
        <v>0</v>
      </c>
      <c r="Q10" s="15">
        <f>SUMIF('11'!B:B,summary!A:A,'11'!D:D)</f>
        <v>0</v>
      </c>
      <c r="R10" s="15">
        <f>SUMIF('12'!B:B,summary!A:A,'12'!D:D)</f>
        <v>0</v>
      </c>
      <c r="S10" s="15">
        <f>SUMIF('13'!B:B,summary!A:A,'13'!D:D)</f>
        <v>0</v>
      </c>
      <c r="T10" s="15">
        <f>SUMIF('14'!B:B,summary!A:A,'14'!D:D)</f>
        <v>0</v>
      </c>
      <c r="U10" s="15">
        <f>SUMIF('15'!B:B,summary!A:A,'15'!D:D)</f>
        <v>0</v>
      </c>
      <c r="V10" s="15">
        <f>SUMIF('16'!B:B,summary!A:A,'16'!D:D)</f>
        <v>0</v>
      </c>
      <c r="W10" s="15">
        <f>SUMIF('17'!B:B,summary!A:A,'17'!D:D)</f>
        <v>0</v>
      </c>
      <c r="X10" s="15">
        <f>SUMIF('18'!B:B,summary!A:A,'18'!D:D)</f>
        <v>0</v>
      </c>
      <c r="Y10" s="15">
        <f>SUMIF('19'!B:B,summary!A:A,'19'!D:D)</f>
        <v>0</v>
      </c>
      <c r="Z10" s="15">
        <f>SUMIF('20'!B:B,summary!A:A,'20'!D:D)</f>
        <v>0</v>
      </c>
      <c r="AA10" s="15">
        <f>SUMIF('21'!B:B,summary!A:A,'21'!D:D)</f>
        <v>0</v>
      </c>
      <c r="AB10" s="15">
        <f>SUMIF('22'!B:B,summary!A:A,'22'!D:D)</f>
        <v>0</v>
      </c>
      <c r="AC10" s="15">
        <f>SUMIF('23'!B:B,summary!A:A,'23'!D:D)</f>
        <v>2</v>
      </c>
      <c r="AD10" s="15">
        <f>SUMIF('24'!B:B,summary!A:A,'24'!D:D)</f>
        <v>0</v>
      </c>
      <c r="AE10" s="15">
        <f>SUMIF('25'!B:B,summary!A:A,'25'!D:D)</f>
        <v>3</v>
      </c>
      <c r="AF10" s="15">
        <f>SUMIF('26'!B:B,summary!A:A,'26'!D:D)</f>
        <v>0</v>
      </c>
      <c r="AG10" s="15">
        <f>SUMIF('27'!B:B,summary!A:A,'27'!D:D)</f>
        <v>0</v>
      </c>
      <c r="AH10" s="15">
        <f>SUMIF('28'!B:B,summary!A:A,'28'!D:D)</f>
        <v>0</v>
      </c>
      <c r="AI10" s="15">
        <f>SUMIF('29'!B:B,summary!A:A,'29'!D:D)</f>
        <v>1</v>
      </c>
      <c r="AJ10" s="15">
        <f>SUMIF('30'!B:B,summary!A:A,'30'!D:D)</f>
        <v>0</v>
      </c>
      <c r="AK10" s="15">
        <f>SUMIF('31'!B:B,summary!A:A,'31'!D:D)</f>
        <v>0</v>
      </c>
      <c r="AL10" s="41">
        <f t="shared" si="14"/>
        <v>9</v>
      </c>
      <c r="AM10" s="75"/>
      <c r="AN10" s="96">
        <f t="shared" si="15"/>
        <v>0</v>
      </c>
      <c r="AO10" s="74">
        <f t="shared" si="16"/>
        <v>-9</v>
      </c>
      <c r="AP10" s="101"/>
      <c r="AQ10" s="102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4"/>
      <c r="BW10" s="104"/>
    </row>
    <row r="11" spans="1:75" ht="20" customHeight="1" x14ac:dyDescent="0.35">
      <c r="A11" s="45" t="s">
        <v>854</v>
      </c>
      <c r="B11" s="46" t="s">
        <v>29</v>
      </c>
      <c r="C11" s="47" t="s">
        <v>201</v>
      </c>
      <c r="D11" s="48" t="s">
        <v>839</v>
      </c>
      <c r="E11" s="48" t="s">
        <v>38</v>
      </c>
      <c r="F11" s="48" t="s">
        <v>837</v>
      </c>
      <c r="G11" s="15">
        <f>SUMIF('1'!B:B,summary!A:A,'1'!D:D)</f>
        <v>0</v>
      </c>
      <c r="H11" s="15">
        <f>SUMIF('2'!B:B,summary!A:A,'2'!D:D)</f>
        <v>0</v>
      </c>
      <c r="I11" s="15">
        <f>SUMIF('3'!B:B,summary!A:A,'3'!D:D)</f>
        <v>0</v>
      </c>
      <c r="J11" s="15">
        <f>SUMIF('4'!B:B,summary!A:A,'4'!D:D)</f>
        <v>0</v>
      </c>
      <c r="K11" s="15">
        <f>SUMIF('5'!B:B,summary!A:A,'5'!D:D)</f>
        <v>0</v>
      </c>
      <c r="L11" s="15">
        <f>SUMIF('6'!B:B,summary!A:A,'6'!D:D)</f>
        <v>0</v>
      </c>
      <c r="M11" s="15">
        <f>SUMIF('7'!B:B,summary!A:A,'7'!D:D)</f>
        <v>0</v>
      </c>
      <c r="N11" s="15">
        <f>SUMIF('8'!B:B,summary!A:A,'8'!D:D)</f>
        <v>0</v>
      </c>
      <c r="O11" s="15">
        <f>SUMIF('9'!B:B,summary!A:A,'9'!D:D)</f>
        <v>0</v>
      </c>
      <c r="P11" s="15">
        <f>SUMIF('10'!B:B,summary!A:A,'10'!D:D)</f>
        <v>0</v>
      </c>
      <c r="Q11" s="15">
        <f>SUMIF('11'!B:B,summary!A:A,'11'!D:D)</f>
        <v>0</v>
      </c>
      <c r="R11" s="15">
        <f>SUMIF('12'!B:B,summary!A:A,'12'!D:D)</f>
        <v>0</v>
      </c>
      <c r="S11" s="15">
        <f>SUMIF('13'!B:B,summary!A:A,'13'!D:D)</f>
        <v>0</v>
      </c>
      <c r="T11" s="15">
        <f>SUMIF('14'!B:B,summary!A:A,'14'!D:D)</f>
        <v>0</v>
      </c>
      <c r="U11" s="15">
        <f>SUMIF('15'!B:B,summary!A:A,'15'!D:D)</f>
        <v>0</v>
      </c>
      <c r="V11" s="15">
        <f>SUMIF('16'!B:B,summary!A:A,'16'!D:D)</f>
        <v>0</v>
      </c>
      <c r="W11" s="15">
        <f>SUMIF('17'!B:B,summary!A:A,'17'!D:D)</f>
        <v>0</v>
      </c>
      <c r="X11" s="15">
        <f>SUMIF('18'!B:B,summary!A:A,'18'!D:D)</f>
        <v>0</v>
      </c>
      <c r="Y11" s="15">
        <f>SUMIF('19'!B:B,summary!A:A,'19'!D:D)</f>
        <v>0</v>
      </c>
      <c r="Z11" s="15">
        <f>SUMIF('20'!B:B,summary!A:A,'20'!D:D)</f>
        <v>0</v>
      </c>
      <c r="AA11" s="15">
        <f>SUMIF('21'!B:B,summary!A:A,'21'!D:D)</f>
        <v>0</v>
      </c>
      <c r="AB11" s="15">
        <f>SUMIF('22'!B:B,summary!A:A,'22'!D:D)</f>
        <v>0</v>
      </c>
      <c r="AC11" s="15">
        <f>SUMIF('23'!B:B,summary!A:A,'23'!D:D)</f>
        <v>0</v>
      </c>
      <c r="AD11" s="15">
        <f>SUMIF('24'!B:B,summary!A:A,'24'!D:D)</f>
        <v>0</v>
      </c>
      <c r="AE11" s="15">
        <f>SUMIF('25'!B:B,summary!A:A,'25'!D:D)</f>
        <v>0</v>
      </c>
      <c r="AF11" s="15">
        <f>SUMIF('26'!B:B,summary!A:A,'26'!D:D)</f>
        <v>0</v>
      </c>
      <c r="AG11" s="15">
        <f>SUMIF('27'!B:B,summary!A:A,'27'!D:D)</f>
        <v>0</v>
      </c>
      <c r="AH11" s="15">
        <f>SUMIF('28'!B:B,summary!A:A,'28'!D:D)</f>
        <v>0</v>
      </c>
      <c r="AI11" s="15">
        <f>SUMIF('29'!B:B,summary!A:A,'29'!D:D)</f>
        <v>0</v>
      </c>
      <c r="AJ11" s="15">
        <f>SUMIF('30'!B:B,summary!A:A,'30'!D:D)</f>
        <v>0</v>
      </c>
      <c r="AK11" s="15">
        <f>SUMIF('31'!B:B,summary!A:A,'31'!D:D)</f>
        <v>0</v>
      </c>
      <c r="AL11" s="41">
        <f t="shared" si="14"/>
        <v>0</v>
      </c>
      <c r="AM11" s="75"/>
      <c r="AN11" s="96">
        <f t="shared" si="15"/>
        <v>0</v>
      </c>
      <c r="AO11" s="74">
        <f t="shared" si="16"/>
        <v>0</v>
      </c>
      <c r="AP11" s="101"/>
      <c r="AQ11" s="102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4"/>
      <c r="BW11" s="104"/>
    </row>
    <row r="12" spans="1:75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15">
        <f>SUMIF('1'!B:B,summary!A:A,'1'!D:D)</f>
        <v>2</v>
      </c>
      <c r="H12" s="15">
        <f>SUMIF('2'!B:B,summary!A:A,'2'!D:D)</f>
        <v>3</v>
      </c>
      <c r="I12" s="15">
        <f>SUMIF('3'!B:B,summary!A:A,'3'!D:D)</f>
        <v>9</v>
      </c>
      <c r="J12" s="15">
        <f>SUMIF('4'!B:B,summary!A:A,'4'!D:D)</f>
        <v>0</v>
      </c>
      <c r="K12" s="15">
        <f>SUMIF('5'!B:B,summary!A:A,'5'!D:D)</f>
        <v>4</v>
      </c>
      <c r="L12" s="15">
        <f>SUMIF('6'!B:B,summary!A:A,'6'!D:D)</f>
        <v>6</v>
      </c>
      <c r="M12" s="15">
        <f>SUMIF('7'!B:B,summary!A:A,'7'!D:D)</f>
        <v>0</v>
      </c>
      <c r="N12" s="15">
        <f>SUMIF('8'!B:B,summary!A:A,'8'!D:D)</f>
        <v>3</v>
      </c>
      <c r="O12" s="15">
        <f>SUMIF('9'!B:B,summary!A:A,'9'!D:D)</f>
        <v>1</v>
      </c>
      <c r="P12" s="15">
        <f>SUMIF('10'!B:B,summary!A:A,'10'!D:D)</f>
        <v>4</v>
      </c>
      <c r="Q12" s="15">
        <f>SUMIF('11'!B:B,summary!A:A,'11'!D:D)</f>
        <v>3</v>
      </c>
      <c r="R12" s="15">
        <f>SUMIF('12'!B:B,summary!A:A,'12'!D:D)</f>
        <v>5</v>
      </c>
      <c r="S12" s="15">
        <f>SUMIF('13'!B:B,summary!A:A,'13'!D:D)</f>
        <v>8</v>
      </c>
      <c r="T12" s="15">
        <f>SUMIF('14'!B:B,summary!A:A,'14'!D:D)</f>
        <v>0</v>
      </c>
      <c r="U12" s="15">
        <f>SUMIF('15'!B:B,summary!A:A,'15'!D:D)</f>
        <v>1</v>
      </c>
      <c r="V12" s="15">
        <f>SUMIF('16'!B:B,summary!A:A,'16'!D:D)</f>
        <v>3</v>
      </c>
      <c r="W12" s="15">
        <f>SUMIF('17'!B:B,summary!A:A,'17'!D:D)</f>
        <v>10</v>
      </c>
      <c r="X12" s="15">
        <f>SUMIF('18'!B:B,summary!A:A,'18'!D:D)</f>
        <v>1</v>
      </c>
      <c r="Y12" s="15">
        <f>SUMIF('19'!B:B,summary!A:A,'19'!D:D)</f>
        <v>4</v>
      </c>
      <c r="Z12" s="15">
        <f>SUMIF('20'!B:B,summary!A:A,'20'!D:D)</f>
        <v>7</v>
      </c>
      <c r="AA12" s="15">
        <f>SUMIF('21'!B:B,summary!A:A,'21'!D:D)</f>
        <v>0</v>
      </c>
      <c r="AB12" s="15">
        <f>SUMIF('22'!B:B,summary!A:A,'22'!D:D)</f>
        <v>3</v>
      </c>
      <c r="AC12" s="15">
        <f>SUMIF('23'!B:B,summary!A:A,'23'!D:D)</f>
        <v>4</v>
      </c>
      <c r="AD12" s="15">
        <f>SUMIF('24'!B:B,summary!A:A,'24'!D:D)</f>
        <v>1</v>
      </c>
      <c r="AE12" s="15">
        <f>SUMIF('25'!B:B,summary!A:A,'25'!D:D)</f>
        <v>1</v>
      </c>
      <c r="AF12" s="15">
        <f>SUMIF('26'!B:B,summary!A:A,'26'!D:D)</f>
        <v>2</v>
      </c>
      <c r="AG12" s="15">
        <f>SUMIF('27'!B:B,summary!A:A,'27'!D:D)</f>
        <v>8</v>
      </c>
      <c r="AH12" s="15">
        <f>SUMIF('28'!B:B,summary!A:A,'28'!D:D)</f>
        <v>0</v>
      </c>
      <c r="AI12" s="15">
        <f>SUMIF('29'!B:B,summary!A:A,'29'!D:D)</f>
        <v>4</v>
      </c>
      <c r="AJ12" s="15">
        <f>SUMIF('30'!B:B,summary!A:A,'30'!D:D)</f>
        <v>3</v>
      </c>
      <c r="AK12" s="15">
        <f>SUMIF('31'!B:B,summary!A:A,'31'!D:D)</f>
        <v>0</v>
      </c>
      <c r="AL12" s="41">
        <f t="shared" si="14"/>
        <v>100</v>
      </c>
      <c r="AM12" s="75"/>
      <c r="AN12" s="96">
        <f t="shared" si="15"/>
        <v>0</v>
      </c>
      <c r="AO12" s="74">
        <f t="shared" si="16"/>
        <v>-100</v>
      </c>
      <c r="AP12" s="101"/>
      <c r="AQ12" s="102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4"/>
      <c r="BW12" s="104"/>
    </row>
    <row r="13" spans="1:75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15">
        <f>SUMIF('1'!B:B,summary!A:A,'1'!D:D)</f>
        <v>0</v>
      </c>
      <c r="H13" s="15">
        <f>SUMIF('2'!B:B,summary!A:A,'2'!D:D)</f>
        <v>0</v>
      </c>
      <c r="I13" s="15">
        <f>SUMIF('3'!B:B,summary!A:A,'3'!D:D)</f>
        <v>0</v>
      </c>
      <c r="J13" s="15">
        <f>SUMIF('4'!B:B,summary!A:A,'4'!D:D)</f>
        <v>0</v>
      </c>
      <c r="K13" s="15">
        <f>SUMIF('5'!B:B,summary!A:A,'5'!D:D)</f>
        <v>0</v>
      </c>
      <c r="L13" s="15">
        <f>SUMIF('6'!B:B,summary!A:A,'6'!D:D)</f>
        <v>0</v>
      </c>
      <c r="M13" s="15">
        <f>SUMIF('7'!B:B,summary!A:A,'7'!D:D)</f>
        <v>0</v>
      </c>
      <c r="N13" s="15">
        <f>SUMIF('8'!B:B,summary!A:A,'8'!D:D)</f>
        <v>0</v>
      </c>
      <c r="O13" s="15">
        <f>SUMIF('9'!B:B,summary!A:A,'9'!D:D)</f>
        <v>0</v>
      </c>
      <c r="P13" s="15">
        <f>SUMIF('10'!B:B,summary!A:A,'10'!D:D)</f>
        <v>0</v>
      </c>
      <c r="Q13" s="15">
        <f>SUMIF('11'!B:B,summary!A:A,'11'!D:D)</f>
        <v>0</v>
      </c>
      <c r="R13" s="15">
        <f>SUMIF('12'!B:B,summary!A:A,'12'!D:D)</f>
        <v>0</v>
      </c>
      <c r="S13" s="15">
        <f>SUMIF('13'!B:B,summary!A:A,'13'!D:D)</f>
        <v>0</v>
      </c>
      <c r="T13" s="15">
        <f>SUMIF('14'!B:B,summary!A:A,'14'!D:D)</f>
        <v>0</v>
      </c>
      <c r="U13" s="15">
        <f>SUMIF('15'!B:B,summary!A:A,'15'!D:D)</f>
        <v>0</v>
      </c>
      <c r="V13" s="15">
        <f>SUMIF('16'!B:B,summary!A:A,'16'!D:D)</f>
        <v>0</v>
      </c>
      <c r="W13" s="15">
        <f>SUMIF('17'!B:B,summary!A:A,'17'!D:D)</f>
        <v>0</v>
      </c>
      <c r="X13" s="15">
        <f>SUMIF('18'!B:B,summary!A:A,'18'!D:D)</f>
        <v>0</v>
      </c>
      <c r="Y13" s="15">
        <f>SUMIF('19'!B:B,summary!A:A,'19'!D:D)</f>
        <v>0</v>
      </c>
      <c r="Z13" s="15">
        <f>SUMIF('20'!B:B,summary!A:A,'20'!D:D)</f>
        <v>0</v>
      </c>
      <c r="AA13" s="15">
        <f>SUMIF('21'!B:B,summary!A:A,'21'!D:D)</f>
        <v>0</v>
      </c>
      <c r="AB13" s="15">
        <f>SUMIF('22'!B:B,summary!A:A,'22'!D:D)</f>
        <v>0</v>
      </c>
      <c r="AC13" s="15">
        <f>SUMIF('23'!B:B,summary!A:A,'23'!D:D)</f>
        <v>0</v>
      </c>
      <c r="AD13" s="15">
        <f>SUMIF('24'!B:B,summary!A:A,'24'!D:D)</f>
        <v>0</v>
      </c>
      <c r="AE13" s="15">
        <f>SUMIF('25'!B:B,summary!A:A,'25'!D:D)</f>
        <v>0</v>
      </c>
      <c r="AF13" s="15">
        <f>SUMIF('26'!B:B,summary!A:A,'26'!D:D)</f>
        <v>0</v>
      </c>
      <c r="AG13" s="15">
        <f>SUMIF('27'!B:B,summary!A:A,'27'!D:D)</f>
        <v>0</v>
      </c>
      <c r="AH13" s="15">
        <f>SUMIF('28'!B:B,summary!A:A,'28'!D:D)</f>
        <v>0</v>
      </c>
      <c r="AI13" s="15">
        <f>SUMIF('29'!B:B,summary!A:A,'29'!D:D)</f>
        <v>0</v>
      </c>
      <c r="AJ13" s="15">
        <f>SUMIF('30'!B:B,summary!A:A,'30'!D:D)</f>
        <v>0</v>
      </c>
      <c r="AK13" s="15">
        <f>SUMIF('31'!B:B,summary!A:A,'31'!D:D)</f>
        <v>0</v>
      </c>
      <c r="AL13" s="41">
        <f t="shared" si="14"/>
        <v>0</v>
      </c>
      <c r="AM13" s="75"/>
      <c r="AN13" s="96">
        <f t="shared" si="15"/>
        <v>0</v>
      </c>
      <c r="AO13" s="74">
        <f t="shared" si="16"/>
        <v>0</v>
      </c>
      <c r="AP13" s="101"/>
      <c r="AQ13" s="102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4"/>
      <c r="BW13" s="104"/>
    </row>
    <row r="14" spans="1:75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15">
        <f>SUMIF('1'!B:B,summary!A:A,'1'!D:D)</f>
        <v>8</v>
      </c>
      <c r="H14" s="15">
        <f>SUMIF('2'!B:B,summary!A:A,'2'!D:D)</f>
        <v>3</v>
      </c>
      <c r="I14" s="15">
        <f>SUMIF('3'!B:B,summary!A:A,'3'!D:D)</f>
        <v>7</v>
      </c>
      <c r="J14" s="15">
        <f>SUMIF('4'!B:B,summary!A:A,'4'!D:D)</f>
        <v>0</v>
      </c>
      <c r="K14" s="15">
        <f>SUMIF('5'!B:B,summary!A:A,'5'!D:D)</f>
        <v>4</v>
      </c>
      <c r="L14" s="15">
        <f>SUMIF('6'!B:B,summary!A:A,'6'!D:D)</f>
        <v>1</v>
      </c>
      <c r="M14" s="15">
        <f>SUMIF('7'!B:B,summary!A:A,'7'!D:D)</f>
        <v>0</v>
      </c>
      <c r="N14" s="15">
        <f>SUMIF('8'!B:B,summary!A:A,'8'!D:D)</f>
        <v>3</v>
      </c>
      <c r="O14" s="15">
        <f>SUMIF('9'!B:B,summary!A:A,'9'!D:D)</f>
        <v>1</v>
      </c>
      <c r="P14" s="15">
        <f>SUMIF('10'!B:B,summary!A:A,'10'!D:D)</f>
        <v>7</v>
      </c>
      <c r="Q14" s="15">
        <f>SUMIF('11'!B:B,summary!A:A,'11'!D:D)</f>
        <v>1</v>
      </c>
      <c r="R14" s="15">
        <f>SUMIF('12'!B:B,summary!A:A,'12'!D:D)</f>
        <v>6</v>
      </c>
      <c r="S14" s="15">
        <f>SUMIF('13'!B:B,summary!A:A,'13'!D:D)</f>
        <v>3</v>
      </c>
      <c r="T14" s="15">
        <f>SUMIF('14'!B:B,summary!A:A,'14'!D:D)</f>
        <v>0</v>
      </c>
      <c r="U14" s="15">
        <f>SUMIF('15'!B:B,summary!A:A,'15'!D:D)</f>
        <v>1</v>
      </c>
      <c r="V14" s="15">
        <f>SUMIF('16'!B:B,summary!A:A,'16'!D:D)</f>
        <v>5</v>
      </c>
      <c r="W14" s="15">
        <f>SUMIF('17'!B:B,summary!A:A,'17'!D:D)</f>
        <v>1</v>
      </c>
      <c r="X14" s="15">
        <f>SUMIF('18'!B:B,summary!A:A,'18'!D:D)</f>
        <v>3</v>
      </c>
      <c r="Y14" s="15">
        <f>SUMIF('19'!B:B,summary!A:A,'19'!D:D)</f>
        <v>5</v>
      </c>
      <c r="Z14" s="15">
        <f>SUMIF('20'!B:B,summary!A:A,'20'!D:D)</f>
        <v>2</v>
      </c>
      <c r="AA14" s="15">
        <f>SUMIF('21'!B:B,summary!A:A,'21'!D:D)</f>
        <v>0</v>
      </c>
      <c r="AB14" s="15">
        <f>SUMIF('22'!B:B,summary!A:A,'22'!D:D)</f>
        <v>5</v>
      </c>
      <c r="AC14" s="15">
        <f>SUMIF('23'!B:B,summary!A:A,'23'!D:D)</f>
        <v>3</v>
      </c>
      <c r="AD14" s="15">
        <f>SUMIF('24'!B:B,summary!A:A,'24'!D:D)</f>
        <v>4</v>
      </c>
      <c r="AE14" s="15">
        <f>SUMIF('25'!B:B,summary!A:A,'25'!D:D)</f>
        <v>3</v>
      </c>
      <c r="AF14" s="15">
        <f>SUMIF('26'!B:B,summary!A:A,'26'!D:D)</f>
        <v>0</v>
      </c>
      <c r="AG14" s="15">
        <f>SUMIF('27'!B:B,summary!A:A,'27'!D:D)</f>
        <v>5</v>
      </c>
      <c r="AH14" s="15">
        <f>SUMIF('28'!B:B,summary!A:A,'28'!D:D)</f>
        <v>0</v>
      </c>
      <c r="AI14" s="15">
        <f>SUMIF('29'!B:B,summary!A:A,'29'!D:D)</f>
        <v>5</v>
      </c>
      <c r="AJ14" s="15">
        <f>SUMIF('30'!B:B,summary!A:A,'30'!D:D)</f>
        <v>7</v>
      </c>
      <c r="AK14" s="15">
        <f>SUMIF('31'!B:B,summary!A:A,'31'!D:D)</f>
        <v>0</v>
      </c>
      <c r="AL14" s="41">
        <f t="shared" si="14"/>
        <v>93</v>
      </c>
      <c r="AM14" s="75"/>
      <c r="AN14" s="96">
        <f t="shared" si="15"/>
        <v>0</v>
      </c>
      <c r="AO14" s="74">
        <f t="shared" si="16"/>
        <v>-93</v>
      </c>
      <c r="AP14" s="101"/>
      <c r="AQ14" s="102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4"/>
      <c r="BW14" s="104"/>
    </row>
    <row r="15" spans="1:75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15">
        <f>SUMIF('1'!B:B,summary!A:A,'1'!D:D)</f>
        <v>0</v>
      </c>
      <c r="H15" s="15">
        <f>SUMIF('2'!B:B,summary!A:A,'2'!D:D)</f>
        <v>0</v>
      </c>
      <c r="I15" s="15">
        <f>SUMIF('3'!B:B,summary!A:A,'3'!D:D)</f>
        <v>0</v>
      </c>
      <c r="J15" s="15">
        <f>SUMIF('4'!B:B,summary!A:A,'4'!D:D)</f>
        <v>0</v>
      </c>
      <c r="K15" s="15">
        <f>SUMIF('5'!B:B,summary!A:A,'5'!D:D)</f>
        <v>0</v>
      </c>
      <c r="L15" s="15">
        <f>SUMIF('6'!B:B,summary!A:A,'6'!D:D)</f>
        <v>0</v>
      </c>
      <c r="M15" s="15">
        <f>SUMIF('7'!B:B,summary!A:A,'7'!D:D)</f>
        <v>0</v>
      </c>
      <c r="N15" s="15">
        <f>SUMIF('8'!B:B,summary!A:A,'8'!D:D)</f>
        <v>0</v>
      </c>
      <c r="O15" s="15">
        <f>SUMIF('9'!B:B,summary!A:A,'9'!D:D)</f>
        <v>0</v>
      </c>
      <c r="P15" s="15">
        <f>SUMIF('10'!B:B,summary!A:A,'10'!D:D)</f>
        <v>0</v>
      </c>
      <c r="Q15" s="15">
        <f>SUMIF('11'!B:B,summary!A:A,'11'!D:D)</f>
        <v>0</v>
      </c>
      <c r="R15" s="15">
        <f>SUMIF('12'!B:B,summary!A:A,'12'!D:D)</f>
        <v>0</v>
      </c>
      <c r="S15" s="15">
        <f>SUMIF('13'!B:B,summary!A:A,'13'!D:D)</f>
        <v>0</v>
      </c>
      <c r="T15" s="15">
        <f>SUMIF('14'!B:B,summary!A:A,'14'!D:D)</f>
        <v>0</v>
      </c>
      <c r="U15" s="15">
        <f>SUMIF('15'!B:B,summary!A:A,'15'!D:D)</f>
        <v>0</v>
      </c>
      <c r="V15" s="15">
        <f>SUMIF('16'!B:B,summary!A:A,'16'!D:D)</f>
        <v>0</v>
      </c>
      <c r="W15" s="15">
        <f>SUMIF('17'!B:B,summary!A:A,'17'!D:D)</f>
        <v>0</v>
      </c>
      <c r="X15" s="15">
        <f>SUMIF('18'!B:B,summary!A:A,'18'!D:D)</f>
        <v>0</v>
      </c>
      <c r="Y15" s="15">
        <f>SUMIF('19'!B:B,summary!A:A,'19'!D:D)</f>
        <v>0</v>
      </c>
      <c r="Z15" s="15">
        <f>SUMIF('20'!B:B,summary!A:A,'20'!D:D)</f>
        <v>0</v>
      </c>
      <c r="AA15" s="15">
        <f>SUMIF('21'!B:B,summary!A:A,'21'!D:D)</f>
        <v>0</v>
      </c>
      <c r="AB15" s="15">
        <f>SUMIF('22'!B:B,summary!A:A,'22'!D:D)</f>
        <v>0</v>
      </c>
      <c r="AC15" s="15">
        <f>SUMIF('23'!B:B,summary!A:A,'23'!D:D)</f>
        <v>0</v>
      </c>
      <c r="AD15" s="15">
        <f>SUMIF('24'!B:B,summary!A:A,'24'!D:D)</f>
        <v>0</v>
      </c>
      <c r="AE15" s="15">
        <f>SUMIF('25'!B:B,summary!A:A,'25'!D:D)</f>
        <v>0</v>
      </c>
      <c r="AF15" s="15">
        <f>SUMIF('26'!B:B,summary!A:A,'26'!D:D)</f>
        <v>0</v>
      </c>
      <c r="AG15" s="15">
        <f>SUMIF('27'!B:B,summary!A:A,'27'!D:D)</f>
        <v>0</v>
      </c>
      <c r="AH15" s="15">
        <f>SUMIF('28'!B:B,summary!A:A,'28'!D:D)</f>
        <v>0</v>
      </c>
      <c r="AI15" s="15">
        <f>SUMIF('29'!B:B,summary!A:A,'29'!D:D)</f>
        <v>0</v>
      </c>
      <c r="AJ15" s="15">
        <f>SUMIF('30'!B:B,summary!A:A,'30'!D:D)</f>
        <v>0</v>
      </c>
      <c r="AK15" s="15">
        <f>SUMIF('31'!B:B,summary!A:A,'31'!D:D)</f>
        <v>0</v>
      </c>
      <c r="AL15" s="41">
        <f t="shared" ref="AL15" si="17">SUM(G15:AK15)</f>
        <v>0</v>
      </c>
      <c r="AM15" s="75"/>
      <c r="AN15" s="96">
        <f t="shared" si="15"/>
        <v>0</v>
      </c>
      <c r="AO15" s="74">
        <f t="shared" si="16"/>
        <v>0</v>
      </c>
      <c r="AP15" s="101"/>
      <c r="AQ15" s="102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4"/>
      <c r="BW15" s="104"/>
    </row>
    <row r="16" spans="1:75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15">
        <f>SUMIF('1'!B:B,summary!A:A,'1'!D:D)</f>
        <v>0</v>
      </c>
      <c r="H16" s="15">
        <f>SUMIF('2'!B:B,summary!A:A,'2'!D:D)</f>
        <v>1</v>
      </c>
      <c r="I16" s="15">
        <f>SUMIF('3'!B:B,summary!A:A,'3'!D:D)</f>
        <v>0</v>
      </c>
      <c r="J16" s="15">
        <f>SUMIF('4'!B:B,summary!A:A,'4'!D:D)</f>
        <v>0</v>
      </c>
      <c r="K16" s="15">
        <f>SUMIF('5'!B:B,summary!A:A,'5'!D:D)</f>
        <v>0</v>
      </c>
      <c r="L16" s="15">
        <f>SUMIF('6'!B:B,summary!A:A,'6'!D:D)</f>
        <v>2</v>
      </c>
      <c r="M16" s="15">
        <f>SUMIF('7'!B:B,summary!A:A,'7'!D:D)</f>
        <v>0</v>
      </c>
      <c r="N16" s="15">
        <f>SUMIF('8'!B:B,summary!A:A,'8'!D:D)</f>
        <v>0</v>
      </c>
      <c r="O16" s="15">
        <f>SUMIF('9'!B:B,summary!A:A,'9'!D:D)</f>
        <v>1</v>
      </c>
      <c r="P16" s="15">
        <f>SUMIF('10'!B:B,summary!A:A,'10'!D:D)</f>
        <v>0</v>
      </c>
      <c r="Q16" s="15">
        <f>SUMIF('11'!B:B,summary!A:A,'11'!D:D)</f>
        <v>0</v>
      </c>
      <c r="R16" s="15">
        <f>SUMIF('12'!B:B,summary!A:A,'12'!D:D)</f>
        <v>1</v>
      </c>
      <c r="S16" s="15">
        <f>SUMIF('13'!B:B,summary!A:A,'13'!D:D)</f>
        <v>0</v>
      </c>
      <c r="T16" s="15">
        <f>SUMIF('14'!B:B,summary!A:A,'14'!D:D)</f>
        <v>0</v>
      </c>
      <c r="U16" s="15">
        <f>SUMIF('15'!B:B,summary!A:A,'15'!D:D)</f>
        <v>0</v>
      </c>
      <c r="V16" s="15">
        <f>SUMIF('16'!B:B,summary!A:A,'16'!D:D)</f>
        <v>1</v>
      </c>
      <c r="W16" s="15">
        <f>SUMIF('17'!B:B,summary!A:A,'17'!D:D)</f>
        <v>0</v>
      </c>
      <c r="X16" s="15">
        <f>SUMIF('18'!B:B,summary!A:A,'18'!D:D)</f>
        <v>0</v>
      </c>
      <c r="Y16" s="15">
        <f>SUMIF('19'!B:B,summary!A:A,'19'!D:D)</f>
        <v>2</v>
      </c>
      <c r="Z16" s="15">
        <f>SUMIF('20'!B:B,summary!A:A,'20'!D:D)</f>
        <v>1</v>
      </c>
      <c r="AA16" s="15">
        <f>SUMIF('21'!B:B,summary!A:A,'21'!D:D)</f>
        <v>0</v>
      </c>
      <c r="AB16" s="15">
        <f>SUMIF('22'!B:B,summary!A:A,'22'!D:D)</f>
        <v>1</v>
      </c>
      <c r="AC16" s="15">
        <f>SUMIF('23'!B:B,summary!A:A,'23'!D:D)</f>
        <v>0</v>
      </c>
      <c r="AD16" s="15">
        <f>SUMIF('24'!B:B,summary!A:A,'24'!D:D)</f>
        <v>1</v>
      </c>
      <c r="AE16" s="15">
        <f>SUMIF('25'!B:B,summary!A:A,'25'!D:D)</f>
        <v>0</v>
      </c>
      <c r="AF16" s="15">
        <f>SUMIF('26'!B:B,summary!A:A,'26'!D:D)</f>
        <v>0</v>
      </c>
      <c r="AG16" s="15">
        <f>SUMIF('27'!B:B,summary!A:A,'27'!D:D)</f>
        <v>0</v>
      </c>
      <c r="AH16" s="15">
        <f>SUMIF('28'!B:B,summary!A:A,'28'!D:D)</f>
        <v>0</v>
      </c>
      <c r="AI16" s="15">
        <f>SUMIF('29'!B:B,summary!A:A,'29'!D:D)</f>
        <v>0</v>
      </c>
      <c r="AJ16" s="15">
        <f>SUMIF('30'!B:B,summary!A:A,'30'!D:D)</f>
        <v>0</v>
      </c>
      <c r="AK16" s="15">
        <f>SUMIF('31'!B:B,summary!A:A,'31'!D:D)</f>
        <v>0</v>
      </c>
      <c r="AL16" s="41">
        <f t="shared" si="14"/>
        <v>11</v>
      </c>
      <c r="AM16" s="75"/>
      <c r="AN16" s="96">
        <f t="shared" si="15"/>
        <v>0</v>
      </c>
      <c r="AO16" s="74">
        <f t="shared" si="16"/>
        <v>-11</v>
      </c>
      <c r="AP16" s="101"/>
      <c r="AQ16" s="102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4"/>
      <c r="BW16" s="104"/>
    </row>
    <row r="17" spans="1:75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41"/>
      <c r="AM17" s="75"/>
      <c r="AN17" s="96">
        <f t="shared" si="15"/>
        <v>0</v>
      </c>
      <c r="AO17" s="74">
        <f t="shared" si="16"/>
        <v>0</v>
      </c>
      <c r="AP17" s="101"/>
      <c r="AQ17" s="102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4"/>
      <c r="BW17" s="104"/>
    </row>
    <row r="18" spans="1:75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15">
        <f>SUMIF('1'!B:B,summary!A:A,'1'!D:D)</f>
        <v>0</v>
      </c>
      <c r="H18" s="15">
        <f>SUMIF('2'!B:B,summary!A:A,'2'!D:D)</f>
        <v>0</v>
      </c>
      <c r="I18" s="15">
        <f>SUMIF('3'!B:B,summary!A:A,'3'!D:D)</f>
        <v>0</v>
      </c>
      <c r="J18" s="15">
        <f>SUMIF('4'!B:B,summary!A:A,'4'!D:D)</f>
        <v>0</v>
      </c>
      <c r="K18" s="15">
        <f>SUMIF('5'!B:B,summary!A:A,'5'!D:D)</f>
        <v>0</v>
      </c>
      <c r="L18" s="15">
        <f>SUMIF('6'!B:B,summary!A:A,'6'!D:D)</f>
        <v>0</v>
      </c>
      <c r="M18" s="15">
        <f>SUMIF('7'!B:B,summary!A:A,'7'!D:D)</f>
        <v>0</v>
      </c>
      <c r="N18" s="15">
        <f>SUMIF('8'!B:B,summary!A:A,'8'!D:D)</f>
        <v>0</v>
      </c>
      <c r="O18" s="15">
        <f>SUMIF('9'!B:B,summary!A:A,'9'!D:D)</f>
        <v>0</v>
      </c>
      <c r="P18" s="15">
        <f>SUMIF('10'!B:B,summary!A:A,'10'!D:D)</f>
        <v>0</v>
      </c>
      <c r="Q18" s="15">
        <f>SUMIF('11'!B:B,summary!A:A,'11'!D:D)</f>
        <v>0</v>
      </c>
      <c r="R18" s="15">
        <f>SUMIF('12'!B:B,summary!A:A,'12'!D:D)</f>
        <v>0</v>
      </c>
      <c r="S18" s="15">
        <f>SUMIF('13'!B:B,summary!A:A,'13'!D:D)</f>
        <v>0</v>
      </c>
      <c r="T18" s="15">
        <f>SUMIF('14'!B:B,summary!A:A,'14'!D:D)</f>
        <v>0</v>
      </c>
      <c r="U18" s="15">
        <f>SUMIF('15'!B:B,summary!A:A,'15'!D:D)</f>
        <v>0</v>
      </c>
      <c r="V18" s="15">
        <f>SUMIF('16'!B:B,summary!A:A,'16'!D:D)</f>
        <v>0</v>
      </c>
      <c r="W18" s="15">
        <f>SUMIF('17'!B:B,summary!A:A,'17'!D:D)</f>
        <v>0</v>
      </c>
      <c r="X18" s="15">
        <f>SUMIF('18'!B:B,summary!A:A,'18'!D:D)</f>
        <v>0</v>
      </c>
      <c r="Y18" s="15">
        <f>SUMIF('19'!B:B,summary!A:A,'19'!D:D)</f>
        <v>1</v>
      </c>
      <c r="Z18" s="15">
        <f>SUMIF('20'!B:B,summary!A:A,'20'!D:D)</f>
        <v>0</v>
      </c>
      <c r="AA18" s="15">
        <f>SUMIF('21'!B:B,summary!A:A,'21'!D:D)</f>
        <v>0</v>
      </c>
      <c r="AB18" s="15">
        <f>SUMIF('22'!B:B,summary!A:A,'22'!D:D)</f>
        <v>0</v>
      </c>
      <c r="AC18" s="15">
        <f>SUMIF('23'!B:B,summary!A:A,'23'!D:D)</f>
        <v>0</v>
      </c>
      <c r="AD18" s="15">
        <f>SUMIF('24'!B:B,summary!A:A,'24'!D:D)</f>
        <v>0</v>
      </c>
      <c r="AE18" s="15">
        <f>SUMIF('25'!B:B,summary!A:A,'25'!D:D)</f>
        <v>0</v>
      </c>
      <c r="AF18" s="15">
        <f>SUMIF('26'!B:B,summary!A:A,'26'!D:D)</f>
        <v>1</v>
      </c>
      <c r="AG18" s="15">
        <f>SUMIF('27'!B:B,summary!A:A,'27'!D:D)</f>
        <v>0</v>
      </c>
      <c r="AH18" s="15">
        <f>SUMIF('28'!B:B,summary!A:A,'28'!D:D)</f>
        <v>0</v>
      </c>
      <c r="AI18" s="15">
        <f>SUMIF('29'!B:B,summary!A:A,'29'!D:D)</f>
        <v>0</v>
      </c>
      <c r="AJ18" s="15">
        <f>SUMIF('30'!B:B,summary!A:A,'30'!D:D)</f>
        <v>0</v>
      </c>
      <c r="AK18" s="15">
        <f>SUMIF('31'!B:B,summary!A:A,'31'!D:D)</f>
        <v>0</v>
      </c>
      <c r="AL18" s="41">
        <f t="shared" si="14"/>
        <v>2</v>
      </c>
      <c r="AM18" s="75"/>
      <c r="AN18" s="96">
        <f t="shared" si="15"/>
        <v>0</v>
      </c>
      <c r="AO18" s="74">
        <f t="shared" si="16"/>
        <v>-2</v>
      </c>
      <c r="AP18" s="101"/>
      <c r="AQ18" s="102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4"/>
      <c r="BW18" s="104"/>
    </row>
    <row r="19" spans="1:75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15">
        <f>SUMIF('1'!B:B,summary!A:A,'1'!D:D)</f>
        <v>0</v>
      </c>
      <c r="H19" s="15">
        <f>SUMIF('2'!B:B,summary!A:A,'2'!D:D)</f>
        <v>0</v>
      </c>
      <c r="I19" s="15">
        <f>SUMIF('3'!B:B,summary!A:A,'3'!D:D)</f>
        <v>0</v>
      </c>
      <c r="J19" s="15">
        <f>SUMIF('4'!B:B,summary!A:A,'4'!D:D)</f>
        <v>0</v>
      </c>
      <c r="K19" s="15">
        <f>SUMIF('5'!B:B,summary!A:A,'5'!D:D)</f>
        <v>0</v>
      </c>
      <c r="L19" s="15">
        <f>SUMIF('6'!B:B,summary!A:A,'6'!D:D)</f>
        <v>0</v>
      </c>
      <c r="M19" s="15">
        <f>SUMIF('7'!B:B,summary!A:A,'7'!D:D)</f>
        <v>0</v>
      </c>
      <c r="N19" s="15">
        <f>SUMIF('8'!B:B,summary!A:A,'8'!D:D)</f>
        <v>0</v>
      </c>
      <c r="O19" s="15">
        <f>SUMIF('9'!B:B,summary!A:A,'9'!D:D)</f>
        <v>0</v>
      </c>
      <c r="P19" s="15">
        <f>SUMIF('10'!B:B,summary!A:A,'10'!D:D)</f>
        <v>0</v>
      </c>
      <c r="Q19" s="15">
        <f>SUMIF('11'!B:B,summary!A:A,'11'!D:D)</f>
        <v>0</v>
      </c>
      <c r="R19" s="15">
        <f>SUMIF('12'!B:B,summary!A:A,'12'!D:D)</f>
        <v>0</v>
      </c>
      <c r="S19" s="15">
        <f>SUMIF('13'!B:B,summary!A:A,'13'!D:D)</f>
        <v>0</v>
      </c>
      <c r="T19" s="15">
        <f>SUMIF('14'!B:B,summary!A:A,'14'!D:D)</f>
        <v>0</v>
      </c>
      <c r="U19" s="15">
        <f>SUMIF('15'!B:B,summary!A:A,'15'!D:D)</f>
        <v>0</v>
      </c>
      <c r="V19" s="15">
        <f>SUMIF('16'!B:B,summary!A:A,'16'!D:D)</f>
        <v>0</v>
      </c>
      <c r="W19" s="15">
        <f>SUMIF('17'!B:B,summary!A:A,'17'!D:D)</f>
        <v>0</v>
      </c>
      <c r="X19" s="15">
        <f>SUMIF('18'!B:B,summary!A:A,'18'!D:D)</f>
        <v>0</v>
      </c>
      <c r="Y19" s="15">
        <f>SUMIF('19'!B:B,summary!A:A,'19'!D:D)</f>
        <v>0</v>
      </c>
      <c r="Z19" s="15">
        <f>SUMIF('20'!B:B,summary!A:A,'20'!D:D)</f>
        <v>0</v>
      </c>
      <c r="AA19" s="15">
        <f>SUMIF('21'!B:B,summary!A:A,'21'!D:D)</f>
        <v>0</v>
      </c>
      <c r="AB19" s="15">
        <f>SUMIF('22'!B:B,summary!A:A,'22'!D:D)</f>
        <v>0</v>
      </c>
      <c r="AC19" s="15">
        <f>SUMIF('23'!B:B,summary!A:A,'23'!D:D)</f>
        <v>0</v>
      </c>
      <c r="AD19" s="15">
        <f>SUMIF('24'!B:B,summary!A:A,'24'!D:D)</f>
        <v>0</v>
      </c>
      <c r="AE19" s="15">
        <f>SUMIF('25'!B:B,summary!A:A,'25'!D:D)</f>
        <v>0</v>
      </c>
      <c r="AF19" s="15">
        <f>SUMIF('26'!B:B,summary!A:A,'26'!D:D)</f>
        <v>1</v>
      </c>
      <c r="AG19" s="15">
        <f>SUMIF('27'!B:B,summary!A:A,'27'!D:D)</f>
        <v>0</v>
      </c>
      <c r="AH19" s="15">
        <f>SUMIF('28'!B:B,summary!A:A,'28'!D:D)</f>
        <v>0</v>
      </c>
      <c r="AI19" s="15">
        <f>SUMIF('29'!B:B,summary!A:A,'29'!D:D)</f>
        <v>0</v>
      </c>
      <c r="AJ19" s="15">
        <f>SUMIF('30'!B:B,summary!A:A,'30'!D:D)</f>
        <v>0</v>
      </c>
      <c r="AK19" s="15">
        <f>SUMIF('31'!B:B,summary!A:A,'31'!D:D)</f>
        <v>0</v>
      </c>
      <c r="AL19" s="41">
        <f t="shared" si="14"/>
        <v>1</v>
      </c>
      <c r="AM19" s="75"/>
      <c r="AN19" s="96">
        <f t="shared" si="15"/>
        <v>0</v>
      </c>
      <c r="AO19" s="74">
        <f t="shared" si="16"/>
        <v>-1</v>
      </c>
      <c r="AP19" s="101"/>
      <c r="AQ19" s="102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4"/>
      <c r="BW19" s="104"/>
    </row>
    <row r="20" spans="1:75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15">
        <f>SUMIF('1'!B:B,summary!A:A,'1'!D:D)</f>
        <v>0</v>
      </c>
      <c r="H20" s="15">
        <f>SUMIF('2'!B:B,summary!A:A,'2'!D:D)</f>
        <v>0</v>
      </c>
      <c r="I20" s="15">
        <f>SUMIF('3'!B:B,summary!A:A,'3'!D:D)</f>
        <v>0</v>
      </c>
      <c r="J20" s="15">
        <f>SUMIF('4'!B:B,summary!A:A,'4'!D:D)</f>
        <v>0</v>
      </c>
      <c r="K20" s="15">
        <f>SUMIF('5'!B:B,summary!A:A,'5'!D:D)</f>
        <v>0</v>
      </c>
      <c r="L20" s="15">
        <f>SUMIF('6'!B:B,summary!A:A,'6'!D:D)</f>
        <v>0</v>
      </c>
      <c r="M20" s="15">
        <f>SUMIF('7'!B:B,summary!A:A,'7'!D:D)</f>
        <v>0</v>
      </c>
      <c r="N20" s="15">
        <f>SUMIF('8'!B:B,summary!A:A,'8'!D:D)</f>
        <v>0</v>
      </c>
      <c r="O20" s="15">
        <f>SUMIF('9'!B:B,summary!A:A,'9'!D:D)</f>
        <v>0</v>
      </c>
      <c r="P20" s="15">
        <f>SUMIF('10'!B:B,summary!A:A,'10'!D:D)</f>
        <v>1</v>
      </c>
      <c r="Q20" s="15">
        <f>SUMIF('11'!B:B,summary!A:A,'11'!D:D)</f>
        <v>1</v>
      </c>
      <c r="R20" s="15">
        <f>SUMIF('12'!B:B,summary!A:A,'12'!D:D)</f>
        <v>0</v>
      </c>
      <c r="S20" s="15">
        <f>SUMIF('13'!B:B,summary!A:A,'13'!D:D)</f>
        <v>0</v>
      </c>
      <c r="T20" s="15">
        <f>SUMIF('14'!B:B,summary!A:A,'14'!D:D)</f>
        <v>0</v>
      </c>
      <c r="U20" s="15">
        <f>SUMIF('15'!B:B,summary!A:A,'15'!D:D)</f>
        <v>0</v>
      </c>
      <c r="V20" s="15">
        <f>SUMIF('16'!B:B,summary!A:A,'16'!D:D)</f>
        <v>0</v>
      </c>
      <c r="W20" s="15">
        <f>SUMIF('17'!B:B,summary!A:A,'17'!D:D)</f>
        <v>0</v>
      </c>
      <c r="X20" s="15">
        <f>SUMIF('18'!B:B,summary!A:A,'18'!D:D)</f>
        <v>0</v>
      </c>
      <c r="Y20" s="15">
        <f>SUMIF('19'!B:B,summary!A:A,'19'!D:D)</f>
        <v>0</v>
      </c>
      <c r="Z20" s="15">
        <f>SUMIF('20'!B:B,summary!A:A,'20'!D:D)</f>
        <v>0</v>
      </c>
      <c r="AA20" s="15">
        <f>SUMIF('21'!B:B,summary!A:A,'21'!D:D)</f>
        <v>0</v>
      </c>
      <c r="AB20" s="15">
        <f>SUMIF('22'!B:B,summary!A:A,'22'!D:D)</f>
        <v>0</v>
      </c>
      <c r="AC20" s="15">
        <f>SUMIF('23'!B:B,summary!A:A,'23'!D:D)</f>
        <v>0</v>
      </c>
      <c r="AD20" s="15">
        <f>SUMIF('24'!B:B,summary!A:A,'24'!D:D)</f>
        <v>0</v>
      </c>
      <c r="AE20" s="15">
        <f>SUMIF('25'!B:B,summary!A:A,'25'!D:D)</f>
        <v>0</v>
      </c>
      <c r="AF20" s="15">
        <f>SUMIF('26'!B:B,summary!A:A,'26'!D:D)</f>
        <v>1</v>
      </c>
      <c r="AG20" s="15">
        <f>SUMIF('27'!B:B,summary!A:A,'27'!D:D)</f>
        <v>0</v>
      </c>
      <c r="AH20" s="15">
        <f>SUMIF('28'!B:B,summary!A:A,'28'!D:D)</f>
        <v>0</v>
      </c>
      <c r="AI20" s="15">
        <f>SUMIF('29'!B:B,summary!A:A,'29'!D:D)</f>
        <v>0</v>
      </c>
      <c r="AJ20" s="15">
        <f>SUMIF('30'!B:B,summary!A:A,'30'!D:D)</f>
        <v>0</v>
      </c>
      <c r="AK20" s="15">
        <f>SUMIF('31'!B:B,summary!A:A,'31'!D:D)</f>
        <v>0</v>
      </c>
      <c r="AL20" s="41">
        <f t="shared" si="14"/>
        <v>3</v>
      </c>
      <c r="AM20" s="75"/>
      <c r="AN20" s="96">
        <f t="shared" si="15"/>
        <v>0</v>
      </c>
      <c r="AO20" s="74">
        <f t="shared" si="16"/>
        <v>-3</v>
      </c>
      <c r="AP20" s="101"/>
      <c r="AQ20" s="102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4"/>
      <c r="BW20" s="104"/>
    </row>
    <row r="21" spans="1:75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15">
        <f>SUMIF('1'!B:B,summary!A:A,'1'!D:D)</f>
        <v>0</v>
      </c>
      <c r="H21" s="15">
        <f>SUMIF('2'!B:B,summary!A:A,'2'!D:D)</f>
        <v>0</v>
      </c>
      <c r="I21" s="15">
        <f>SUMIF('3'!B:B,summary!A:A,'3'!D:D)</f>
        <v>0</v>
      </c>
      <c r="J21" s="15">
        <f>SUMIF('4'!B:B,summary!A:A,'4'!D:D)</f>
        <v>0</v>
      </c>
      <c r="K21" s="15">
        <f>SUMIF('5'!B:B,summary!A:A,'5'!D:D)</f>
        <v>0</v>
      </c>
      <c r="L21" s="15">
        <f>SUMIF('6'!B:B,summary!A:A,'6'!D:D)</f>
        <v>0</v>
      </c>
      <c r="M21" s="15">
        <f>SUMIF('7'!B:B,summary!A:A,'7'!D:D)</f>
        <v>0</v>
      </c>
      <c r="N21" s="15">
        <f>SUMIF('8'!B:B,summary!A:A,'8'!D:D)</f>
        <v>0</v>
      </c>
      <c r="O21" s="15">
        <f>SUMIF('9'!B:B,summary!A:A,'9'!D:D)</f>
        <v>0</v>
      </c>
      <c r="P21" s="15">
        <f>SUMIF('10'!B:B,summary!A:A,'10'!D:D)</f>
        <v>0</v>
      </c>
      <c r="Q21" s="15">
        <f>SUMIF('11'!B:B,summary!A:A,'11'!D:D)</f>
        <v>0</v>
      </c>
      <c r="R21" s="15">
        <f>SUMIF('12'!B:B,summary!A:A,'12'!D:D)</f>
        <v>1</v>
      </c>
      <c r="S21" s="15">
        <f>SUMIF('13'!B:B,summary!A:A,'13'!D:D)</f>
        <v>0</v>
      </c>
      <c r="T21" s="15">
        <f>SUMIF('14'!B:B,summary!A:A,'14'!D:D)</f>
        <v>0</v>
      </c>
      <c r="U21" s="15">
        <f>SUMIF('15'!B:B,summary!A:A,'15'!D:D)</f>
        <v>0</v>
      </c>
      <c r="V21" s="15">
        <f>SUMIF('16'!B:B,summary!A:A,'16'!D:D)</f>
        <v>0</v>
      </c>
      <c r="W21" s="15">
        <f>SUMIF('17'!B:B,summary!A:A,'17'!D:D)</f>
        <v>0</v>
      </c>
      <c r="X21" s="15">
        <f>SUMIF('18'!B:B,summary!A:A,'18'!D:D)</f>
        <v>0</v>
      </c>
      <c r="Y21" s="15">
        <f>SUMIF('19'!B:B,summary!A:A,'19'!D:D)</f>
        <v>1</v>
      </c>
      <c r="Z21" s="15">
        <f>SUMIF('20'!B:B,summary!A:A,'20'!D:D)</f>
        <v>0</v>
      </c>
      <c r="AA21" s="15">
        <f>SUMIF('21'!B:B,summary!A:A,'21'!D:D)</f>
        <v>0</v>
      </c>
      <c r="AB21" s="15">
        <f>SUMIF('22'!B:B,summary!A:A,'22'!D:D)</f>
        <v>0</v>
      </c>
      <c r="AC21" s="15">
        <f>SUMIF('23'!B:B,summary!A:A,'23'!D:D)</f>
        <v>0</v>
      </c>
      <c r="AD21" s="15">
        <f>SUMIF('24'!B:B,summary!A:A,'24'!D:D)</f>
        <v>0</v>
      </c>
      <c r="AE21" s="15">
        <f>SUMIF('25'!B:B,summary!A:A,'25'!D:D)</f>
        <v>0</v>
      </c>
      <c r="AF21" s="15">
        <f>SUMIF('26'!B:B,summary!A:A,'26'!D:D)</f>
        <v>0</v>
      </c>
      <c r="AG21" s="15">
        <f>SUMIF('27'!B:B,summary!A:A,'27'!D:D)</f>
        <v>1</v>
      </c>
      <c r="AH21" s="15">
        <f>SUMIF('28'!B:B,summary!A:A,'28'!D:D)</f>
        <v>0</v>
      </c>
      <c r="AI21" s="15">
        <f>SUMIF('29'!B:B,summary!A:A,'29'!D:D)</f>
        <v>0</v>
      </c>
      <c r="AJ21" s="15">
        <f>SUMIF('30'!B:B,summary!A:A,'30'!D:D)</f>
        <v>0</v>
      </c>
      <c r="AK21" s="15">
        <f>SUMIF('31'!B:B,summary!A:A,'31'!D:D)</f>
        <v>0</v>
      </c>
      <c r="AL21" s="41">
        <f t="shared" si="14"/>
        <v>3</v>
      </c>
      <c r="AM21" s="75"/>
      <c r="AN21" s="96">
        <f t="shared" si="15"/>
        <v>0</v>
      </c>
      <c r="AO21" s="74">
        <f t="shared" si="16"/>
        <v>-3</v>
      </c>
      <c r="AP21" s="101"/>
      <c r="AQ21" s="102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4"/>
      <c r="BW21" s="104"/>
    </row>
    <row r="22" spans="1:75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15">
        <f>SUMIF('1'!B:B,summary!A:A,'1'!D:D)</f>
        <v>0</v>
      </c>
      <c r="H22" s="15">
        <f>SUMIF('2'!B:B,summary!A:A,'2'!D:D)</f>
        <v>0</v>
      </c>
      <c r="I22" s="15">
        <f>SUMIF('3'!B:B,summary!A:A,'3'!D:D)</f>
        <v>0</v>
      </c>
      <c r="J22" s="15">
        <f>SUMIF('4'!B:B,summary!A:A,'4'!D:D)</f>
        <v>0</v>
      </c>
      <c r="K22" s="15">
        <f>SUMIF('5'!B:B,summary!A:A,'5'!D:D)</f>
        <v>0</v>
      </c>
      <c r="L22" s="15">
        <f>SUMIF('6'!B:B,summary!A:A,'6'!D:D)</f>
        <v>0</v>
      </c>
      <c r="M22" s="15">
        <f>SUMIF('7'!B:B,summary!A:A,'7'!D:D)</f>
        <v>0</v>
      </c>
      <c r="N22" s="15">
        <f>SUMIF('8'!B:B,summary!A:A,'8'!D:D)</f>
        <v>0</v>
      </c>
      <c r="O22" s="15">
        <f>SUMIF('9'!B:B,summary!A:A,'9'!D:D)</f>
        <v>0</v>
      </c>
      <c r="P22" s="15">
        <f>SUMIF('10'!B:B,summary!A:A,'10'!D:D)</f>
        <v>0</v>
      </c>
      <c r="Q22" s="15">
        <f>SUMIF('11'!B:B,summary!A:A,'11'!D:D)</f>
        <v>0</v>
      </c>
      <c r="R22" s="15">
        <f>SUMIF('12'!B:B,summary!A:A,'12'!D:D)</f>
        <v>0</v>
      </c>
      <c r="S22" s="15">
        <f>SUMIF('13'!B:B,summary!A:A,'13'!D:D)</f>
        <v>0</v>
      </c>
      <c r="T22" s="15">
        <f>SUMIF('14'!B:B,summary!A:A,'14'!D:D)</f>
        <v>0</v>
      </c>
      <c r="U22" s="15">
        <f>SUMIF('15'!B:B,summary!A:A,'15'!D:D)</f>
        <v>0</v>
      </c>
      <c r="V22" s="15">
        <f>SUMIF('16'!B:B,summary!A:A,'16'!D:D)</f>
        <v>0</v>
      </c>
      <c r="W22" s="15">
        <f>SUMIF('17'!B:B,summary!A:A,'17'!D:D)</f>
        <v>0</v>
      </c>
      <c r="X22" s="15">
        <f>SUMIF('18'!B:B,summary!A:A,'18'!D:D)</f>
        <v>0</v>
      </c>
      <c r="Y22" s="15">
        <f>SUMIF('19'!B:B,summary!A:A,'19'!D:D)</f>
        <v>0</v>
      </c>
      <c r="Z22" s="15">
        <f>SUMIF('20'!B:B,summary!A:A,'20'!D:D)</f>
        <v>0</v>
      </c>
      <c r="AA22" s="15">
        <f>SUMIF('21'!B:B,summary!A:A,'21'!D:D)</f>
        <v>0</v>
      </c>
      <c r="AB22" s="15">
        <f>SUMIF('22'!B:B,summary!A:A,'22'!D:D)</f>
        <v>0</v>
      </c>
      <c r="AC22" s="15">
        <f>SUMIF('23'!B:B,summary!A:A,'23'!D:D)</f>
        <v>0</v>
      </c>
      <c r="AD22" s="15">
        <f>SUMIF('24'!B:B,summary!A:A,'24'!D:D)</f>
        <v>0</v>
      </c>
      <c r="AE22" s="15">
        <f>SUMIF('25'!B:B,summary!A:A,'25'!D:D)</f>
        <v>0</v>
      </c>
      <c r="AF22" s="15">
        <f>SUMIF('26'!B:B,summary!A:A,'26'!D:D)</f>
        <v>0</v>
      </c>
      <c r="AG22" s="15">
        <f>SUMIF('27'!B:B,summary!A:A,'27'!D:D)</f>
        <v>0</v>
      </c>
      <c r="AH22" s="15">
        <f>SUMIF('28'!B:B,summary!A:A,'28'!D:D)</f>
        <v>0</v>
      </c>
      <c r="AI22" s="15">
        <f>SUMIF('29'!B:B,summary!A:A,'29'!D:D)</f>
        <v>0</v>
      </c>
      <c r="AJ22" s="15">
        <f>SUMIF('30'!B:B,summary!A:A,'30'!D:D)</f>
        <v>0</v>
      </c>
      <c r="AK22" s="15">
        <f>SUMIF('31'!B:B,summary!A:A,'31'!D:D)</f>
        <v>0</v>
      </c>
      <c r="AL22" s="41">
        <f t="shared" si="14"/>
        <v>0</v>
      </c>
      <c r="AM22" s="75"/>
      <c r="AN22" s="96">
        <f t="shared" si="15"/>
        <v>0</v>
      </c>
      <c r="AO22" s="74">
        <f t="shared" si="16"/>
        <v>0</v>
      </c>
      <c r="AP22" s="101"/>
      <c r="AQ22" s="102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4"/>
      <c r="BW22" s="104"/>
    </row>
    <row r="23" spans="1:75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15">
        <f>SUMIF('1'!B:B,summary!A:A,'1'!D:D)</f>
        <v>0</v>
      </c>
      <c r="H23" s="15">
        <f>SUMIF('2'!B:B,summary!A:A,'2'!D:D)</f>
        <v>0</v>
      </c>
      <c r="I23" s="15">
        <f>SUMIF('3'!B:B,summary!A:A,'3'!D:D)</f>
        <v>0</v>
      </c>
      <c r="J23" s="15">
        <f>SUMIF('4'!B:B,summary!A:A,'4'!D:D)</f>
        <v>0</v>
      </c>
      <c r="K23" s="15">
        <f>SUMIF('5'!B:B,summary!A:A,'5'!D:D)</f>
        <v>0</v>
      </c>
      <c r="L23" s="15">
        <f>SUMIF('6'!B:B,summary!A:A,'6'!D:D)</f>
        <v>0</v>
      </c>
      <c r="M23" s="15">
        <f>SUMIF('7'!B:B,summary!A:A,'7'!D:D)</f>
        <v>0</v>
      </c>
      <c r="N23" s="15">
        <f>SUMIF('8'!B:B,summary!A:A,'8'!D:D)</f>
        <v>0</v>
      </c>
      <c r="O23" s="15">
        <f>SUMIF('9'!B:B,summary!A:A,'9'!D:D)</f>
        <v>0</v>
      </c>
      <c r="P23" s="15">
        <f>SUMIF('10'!B:B,summary!A:A,'10'!D:D)</f>
        <v>0</v>
      </c>
      <c r="Q23" s="15">
        <f>SUMIF('11'!B:B,summary!A:A,'11'!D:D)</f>
        <v>0</v>
      </c>
      <c r="R23" s="15">
        <f>SUMIF('12'!B:B,summary!A:A,'12'!D:D)</f>
        <v>0</v>
      </c>
      <c r="S23" s="15">
        <f>SUMIF('13'!B:B,summary!A:A,'13'!D:D)</f>
        <v>0</v>
      </c>
      <c r="T23" s="15">
        <f>SUMIF('14'!B:B,summary!A:A,'14'!D:D)</f>
        <v>0</v>
      </c>
      <c r="U23" s="15">
        <f>SUMIF('15'!B:B,summary!A:A,'15'!D:D)</f>
        <v>0</v>
      </c>
      <c r="V23" s="15">
        <f>SUMIF('16'!B:B,summary!A:A,'16'!D:D)</f>
        <v>0</v>
      </c>
      <c r="W23" s="15">
        <f>SUMIF('17'!B:B,summary!A:A,'17'!D:D)</f>
        <v>0</v>
      </c>
      <c r="X23" s="15">
        <f>SUMIF('18'!B:B,summary!A:A,'18'!D:D)</f>
        <v>0</v>
      </c>
      <c r="Y23" s="15">
        <f>SUMIF('19'!B:B,summary!A:A,'19'!D:D)</f>
        <v>0</v>
      </c>
      <c r="Z23" s="15">
        <f>SUMIF('20'!B:B,summary!A:A,'20'!D:D)</f>
        <v>0</v>
      </c>
      <c r="AA23" s="15">
        <f>SUMIF('21'!B:B,summary!A:A,'21'!D:D)</f>
        <v>0</v>
      </c>
      <c r="AB23" s="15">
        <f>SUMIF('22'!B:B,summary!A:A,'22'!D:D)</f>
        <v>0</v>
      </c>
      <c r="AC23" s="15">
        <f>SUMIF('23'!B:B,summary!A:A,'23'!D:D)</f>
        <v>0</v>
      </c>
      <c r="AD23" s="15">
        <f>SUMIF('24'!B:B,summary!A:A,'24'!D:D)</f>
        <v>0</v>
      </c>
      <c r="AE23" s="15">
        <f>SUMIF('25'!B:B,summary!A:A,'25'!D:D)</f>
        <v>0</v>
      </c>
      <c r="AF23" s="15">
        <f>SUMIF('26'!B:B,summary!A:A,'26'!D:D)</f>
        <v>0</v>
      </c>
      <c r="AG23" s="15">
        <f>SUMIF('27'!B:B,summary!A:A,'27'!D:D)</f>
        <v>0</v>
      </c>
      <c r="AH23" s="15">
        <f>SUMIF('28'!B:B,summary!A:A,'28'!D:D)</f>
        <v>0</v>
      </c>
      <c r="AI23" s="15">
        <f>SUMIF('29'!B:B,summary!A:A,'29'!D:D)</f>
        <v>0</v>
      </c>
      <c r="AJ23" s="15">
        <f>SUMIF('30'!B:B,summary!A:A,'30'!D:D)</f>
        <v>0</v>
      </c>
      <c r="AK23" s="15">
        <f>SUMIF('31'!B:B,summary!A:A,'31'!D:D)</f>
        <v>0</v>
      </c>
      <c r="AL23" s="41">
        <f t="shared" si="14"/>
        <v>0</v>
      </c>
      <c r="AM23" s="75"/>
      <c r="AN23" s="96">
        <f t="shared" si="15"/>
        <v>0</v>
      </c>
      <c r="AO23" s="74">
        <f t="shared" si="16"/>
        <v>0</v>
      </c>
      <c r="AP23" s="101"/>
      <c r="AQ23" s="102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4"/>
      <c r="BW23" s="104"/>
    </row>
    <row r="24" spans="1:75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15">
        <f>SUMIF('1'!B:B,summary!A:A,'1'!D:D)</f>
        <v>0</v>
      </c>
      <c r="H24" s="15">
        <f>SUMIF('2'!B:B,summary!A:A,'2'!D:D)</f>
        <v>0</v>
      </c>
      <c r="I24" s="15">
        <f>SUMIF('3'!B:B,summary!A:A,'3'!D:D)</f>
        <v>0</v>
      </c>
      <c r="J24" s="15">
        <f>SUMIF('4'!B:B,summary!A:A,'4'!D:D)</f>
        <v>0</v>
      </c>
      <c r="K24" s="15">
        <f>SUMIF('5'!B:B,summary!A:A,'5'!D:D)</f>
        <v>2</v>
      </c>
      <c r="L24" s="15">
        <f>SUMIF('6'!B:B,summary!A:A,'6'!D:D)</f>
        <v>0</v>
      </c>
      <c r="M24" s="15">
        <f>SUMIF('7'!B:B,summary!A:A,'7'!D:D)</f>
        <v>0</v>
      </c>
      <c r="N24" s="15">
        <f>SUMIF('8'!B:B,summary!A:A,'8'!D:D)</f>
        <v>0</v>
      </c>
      <c r="O24" s="15">
        <f>SUMIF('9'!B:B,summary!A:A,'9'!D:D)</f>
        <v>0</v>
      </c>
      <c r="P24" s="15">
        <f>SUMIF('10'!B:B,summary!A:A,'10'!D:D)</f>
        <v>0</v>
      </c>
      <c r="Q24" s="15">
        <f>SUMIF('11'!B:B,summary!A:A,'11'!D:D)</f>
        <v>0</v>
      </c>
      <c r="R24" s="15">
        <f>SUMIF('12'!B:B,summary!A:A,'12'!D:D)</f>
        <v>0</v>
      </c>
      <c r="S24" s="15">
        <f>SUMIF('13'!B:B,summary!A:A,'13'!D:D)</f>
        <v>0</v>
      </c>
      <c r="T24" s="15">
        <f>SUMIF('14'!B:B,summary!A:A,'14'!D:D)</f>
        <v>0</v>
      </c>
      <c r="U24" s="15">
        <f>SUMIF('15'!B:B,summary!A:A,'15'!D:D)</f>
        <v>0</v>
      </c>
      <c r="V24" s="15">
        <f>SUMIF('16'!B:B,summary!A:A,'16'!D:D)</f>
        <v>0</v>
      </c>
      <c r="W24" s="15">
        <f>SUMIF('17'!B:B,summary!A:A,'17'!D:D)</f>
        <v>0</v>
      </c>
      <c r="X24" s="15">
        <f>SUMIF('18'!B:B,summary!A:A,'18'!D:D)</f>
        <v>0</v>
      </c>
      <c r="Y24" s="15">
        <f>SUMIF('19'!B:B,summary!A:A,'19'!D:D)</f>
        <v>0</v>
      </c>
      <c r="Z24" s="15">
        <f>SUMIF('20'!B:B,summary!A:A,'20'!D:D)</f>
        <v>0</v>
      </c>
      <c r="AA24" s="15">
        <f>SUMIF('21'!B:B,summary!A:A,'21'!D:D)</f>
        <v>0</v>
      </c>
      <c r="AB24" s="15">
        <f>SUMIF('22'!B:B,summary!A:A,'22'!D:D)</f>
        <v>0</v>
      </c>
      <c r="AC24" s="15">
        <f>SUMIF('23'!B:B,summary!A:A,'23'!D:D)</f>
        <v>0</v>
      </c>
      <c r="AD24" s="15">
        <f>SUMIF('24'!B:B,summary!A:A,'24'!D:D)</f>
        <v>0</v>
      </c>
      <c r="AE24" s="15">
        <f>SUMIF('25'!B:B,summary!A:A,'25'!D:D)</f>
        <v>0</v>
      </c>
      <c r="AF24" s="15">
        <f>SUMIF('26'!B:B,summary!A:A,'26'!D:D)</f>
        <v>0</v>
      </c>
      <c r="AG24" s="15">
        <f>SUMIF('27'!B:B,summary!A:A,'27'!D:D)</f>
        <v>0</v>
      </c>
      <c r="AH24" s="15">
        <f>SUMIF('28'!B:B,summary!A:A,'28'!D:D)</f>
        <v>0</v>
      </c>
      <c r="AI24" s="15">
        <f>SUMIF('29'!B:B,summary!A:A,'29'!D:D)</f>
        <v>0</v>
      </c>
      <c r="AJ24" s="15">
        <f>SUMIF('30'!B:B,summary!A:A,'30'!D:D)</f>
        <v>0</v>
      </c>
      <c r="AK24" s="15">
        <f>SUMIF('31'!B:B,summary!A:A,'31'!D:D)</f>
        <v>0</v>
      </c>
      <c r="AL24" s="41">
        <f t="shared" si="14"/>
        <v>2</v>
      </c>
      <c r="AM24" s="75"/>
      <c r="AN24" s="96">
        <f t="shared" si="15"/>
        <v>0</v>
      </c>
      <c r="AO24" s="74">
        <f t="shared" si="16"/>
        <v>-2</v>
      </c>
      <c r="AP24" s="101"/>
      <c r="AQ24" s="102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4"/>
      <c r="BW24" s="104"/>
    </row>
    <row r="25" spans="1:75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15">
        <f>SUMIF('1'!B:B,summary!A:A,'1'!D:D)</f>
        <v>7</v>
      </c>
      <c r="H25" s="15">
        <f>SUMIF('2'!B:B,summary!A:A,'2'!D:D)</f>
        <v>13</v>
      </c>
      <c r="I25" s="15">
        <f>SUMIF('3'!B:B,summary!A:A,'3'!D:D)</f>
        <v>6</v>
      </c>
      <c r="J25" s="15">
        <f>SUMIF('4'!B:B,summary!A:A,'4'!D:D)</f>
        <v>0</v>
      </c>
      <c r="K25" s="15">
        <f>SUMIF('5'!B:B,summary!A:A,'5'!D:D)</f>
        <v>6</v>
      </c>
      <c r="L25" s="15">
        <f>SUMIF('6'!B:B,summary!A:A,'6'!D:D)</f>
        <v>0</v>
      </c>
      <c r="M25" s="15">
        <f>SUMIF('7'!B:B,summary!A:A,'7'!D:D)</f>
        <v>0</v>
      </c>
      <c r="N25" s="15">
        <f>SUMIF('8'!B:B,summary!A:A,'8'!D:D)</f>
        <v>7</v>
      </c>
      <c r="O25" s="15">
        <f>SUMIF('9'!B:B,summary!A:A,'9'!D:D)</f>
        <v>7</v>
      </c>
      <c r="P25" s="15">
        <f>SUMIF('10'!B:B,summary!A:A,'10'!D:D)</f>
        <v>57</v>
      </c>
      <c r="Q25" s="15">
        <f>SUMIF('11'!B:B,summary!A:A,'11'!D:D)</f>
        <v>11</v>
      </c>
      <c r="R25" s="15">
        <f>SUMIF('12'!B:B,summary!A:A,'12'!D:D)</f>
        <v>8</v>
      </c>
      <c r="S25" s="15">
        <f>SUMIF('13'!B:B,summary!A:A,'13'!D:D)</f>
        <v>3</v>
      </c>
      <c r="T25" s="15">
        <f>SUMIF('14'!B:B,summary!A:A,'14'!D:D)</f>
        <v>0</v>
      </c>
      <c r="U25" s="15">
        <f>SUMIF('15'!B:B,summary!A:A,'15'!D:D)</f>
        <v>6</v>
      </c>
      <c r="V25" s="15">
        <f>SUMIF('16'!B:B,summary!A:A,'16'!D:D)</f>
        <v>11</v>
      </c>
      <c r="W25" s="15">
        <f>SUMIF('17'!B:B,summary!A:A,'17'!D:D)</f>
        <v>6</v>
      </c>
      <c r="X25" s="15">
        <f>SUMIF('18'!B:B,summary!A:A,'18'!D:D)</f>
        <v>6</v>
      </c>
      <c r="Y25" s="15">
        <f>SUMIF('19'!B:B,summary!A:A,'19'!D:D)</f>
        <v>8</v>
      </c>
      <c r="Z25" s="15">
        <f>SUMIF('20'!B:B,summary!A:A,'20'!D:D)</f>
        <v>0</v>
      </c>
      <c r="AA25" s="15">
        <f>SUMIF('21'!B:B,summary!A:A,'21'!D:D)</f>
        <v>0</v>
      </c>
      <c r="AB25" s="15">
        <f>SUMIF('22'!B:B,summary!A:A,'22'!D:D)</f>
        <v>8</v>
      </c>
      <c r="AC25" s="15">
        <f>SUMIF('23'!B:B,summary!A:A,'23'!D:D)</f>
        <v>6</v>
      </c>
      <c r="AD25" s="15">
        <f>SUMIF('24'!B:B,summary!A:A,'24'!D:D)</f>
        <v>22</v>
      </c>
      <c r="AE25" s="15">
        <f>SUMIF('25'!B:B,summary!A:A,'25'!D:D)</f>
        <v>2</v>
      </c>
      <c r="AF25" s="15">
        <f>SUMIF('26'!B:B,summary!A:A,'26'!D:D)</f>
        <v>7</v>
      </c>
      <c r="AG25" s="15">
        <f>SUMIF('27'!B:B,summary!A:A,'27'!D:D)</f>
        <v>3</v>
      </c>
      <c r="AH25" s="15">
        <f>SUMIF('28'!B:B,summary!A:A,'28'!D:D)</f>
        <v>0</v>
      </c>
      <c r="AI25" s="15">
        <f>SUMIF('29'!B:B,summary!A:A,'29'!D:D)</f>
        <v>1</v>
      </c>
      <c r="AJ25" s="15">
        <f>SUMIF('30'!B:B,summary!A:A,'30'!D:D)</f>
        <v>22</v>
      </c>
      <c r="AK25" s="15">
        <f>SUMIF('31'!B:B,summary!A:A,'31'!D:D)</f>
        <v>0</v>
      </c>
      <c r="AL25" s="41">
        <f t="shared" si="14"/>
        <v>233</v>
      </c>
      <c r="AM25" s="75"/>
      <c r="AN25" s="96">
        <f t="shared" si="15"/>
        <v>0</v>
      </c>
      <c r="AO25" s="74">
        <f t="shared" si="16"/>
        <v>-233</v>
      </c>
      <c r="AP25" s="101"/>
      <c r="AQ25" s="102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4"/>
      <c r="BW25" s="104"/>
    </row>
    <row r="26" spans="1:75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15">
        <f>SUMIF('1'!B:B,summary!A:A,'1'!D:D)</f>
        <v>10</v>
      </c>
      <c r="H26" s="15">
        <f>SUMIF('2'!B:B,summary!A:A,'2'!D:D)</f>
        <v>2</v>
      </c>
      <c r="I26" s="15">
        <f>SUMIF('3'!B:B,summary!A:A,'3'!D:D)</f>
        <v>4</v>
      </c>
      <c r="J26" s="15">
        <f>SUMIF('4'!B:B,summary!A:A,'4'!D:D)</f>
        <v>0</v>
      </c>
      <c r="K26" s="15">
        <f>SUMIF('5'!B:B,summary!A:A,'5'!D:D)</f>
        <v>5</v>
      </c>
      <c r="L26" s="15">
        <f>SUMIF('6'!B:B,summary!A:A,'6'!D:D)</f>
        <v>10</v>
      </c>
      <c r="M26" s="15">
        <f>SUMIF('7'!B:B,summary!A:A,'7'!D:D)</f>
        <v>0</v>
      </c>
      <c r="N26" s="15">
        <f>SUMIF('8'!B:B,summary!A:A,'8'!D:D)</f>
        <v>7</v>
      </c>
      <c r="O26" s="15">
        <f>SUMIF('9'!B:B,summary!A:A,'9'!D:D)</f>
        <v>0</v>
      </c>
      <c r="P26" s="15">
        <f>SUMIF('10'!B:B,summary!A:A,'10'!D:D)</f>
        <v>5</v>
      </c>
      <c r="Q26" s="15">
        <f>SUMIF('11'!B:B,summary!A:A,'11'!D:D)</f>
        <v>2</v>
      </c>
      <c r="R26" s="15">
        <f>SUMIF('12'!B:B,summary!A:A,'12'!D:D)</f>
        <v>3</v>
      </c>
      <c r="S26" s="15">
        <f>SUMIF('13'!B:B,summary!A:A,'13'!D:D)</f>
        <v>6</v>
      </c>
      <c r="T26" s="15">
        <f>SUMIF('14'!B:B,summary!A:A,'14'!D:D)</f>
        <v>0</v>
      </c>
      <c r="U26" s="15">
        <f>SUMIF('15'!B:B,summary!A:A,'15'!D:D)</f>
        <v>3</v>
      </c>
      <c r="V26" s="15">
        <f>SUMIF('16'!B:B,summary!A:A,'16'!D:D)</f>
        <v>6</v>
      </c>
      <c r="W26" s="15">
        <f>SUMIF('17'!B:B,summary!A:A,'17'!D:D)</f>
        <v>7</v>
      </c>
      <c r="X26" s="15">
        <f>SUMIF('18'!B:B,summary!A:A,'18'!D:D)</f>
        <v>3</v>
      </c>
      <c r="Y26" s="15">
        <f>SUMIF('19'!B:B,summary!A:A,'19'!D:D)</f>
        <v>2</v>
      </c>
      <c r="Z26" s="15">
        <f>SUMIF('20'!B:B,summary!A:A,'20'!D:D)</f>
        <v>4</v>
      </c>
      <c r="AA26" s="15">
        <f>SUMIF('21'!B:B,summary!A:A,'21'!D:D)</f>
        <v>0</v>
      </c>
      <c r="AB26" s="15">
        <f>SUMIF('22'!B:B,summary!A:A,'22'!D:D)</f>
        <v>4</v>
      </c>
      <c r="AC26" s="15">
        <f>SUMIF('23'!B:B,summary!A:A,'23'!D:D)</f>
        <v>4</v>
      </c>
      <c r="AD26" s="15">
        <f>SUMIF('24'!B:B,summary!A:A,'24'!D:D)</f>
        <v>7</v>
      </c>
      <c r="AE26" s="15">
        <f>SUMIF('25'!B:B,summary!A:A,'25'!D:D)</f>
        <v>5</v>
      </c>
      <c r="AF26" s="15">
        <f>SUMIF('26'!B:B,summary!A:A,'26'!D:D)</f>
        <v>1</v>
      </c>
      <c r="AG26" s="15">
        <f>SUMIF('27'!B:B,summary!A:A,'27'!D:D)</f>
        <v>5</v>
      </c>
      <c r="AH26" s="15">
        <f>SUMIF('28'!B:B,summary!A:A,'28'!D:D)</f>
        <v>0</v>
      </c>
      <c r="AI26" s="15">
        <f>SUMIF('29'!B:B,summary!A:A,'29'!D:D)</f>
        <v>10</v>
      </c>
      <c r="AJ26" s="15">
        <f>SUMIF('30'!B:B,summary!A:A,'30'!D:D)</f>
        <v>1</v>
      </c>
      <c r="AK26" s="15">
        <f>SUMIF('31'!B:B,summary!A:A,'31'!D:D)</f>
        <v>0</v>
      </c>
      <c r="AL26" s="41">
        <f t="shared" si="14"/>
        <v>116</v>
      </c>
      <c r="AM26" s="75"/>
      <c r="AN26" s="96">
        <f t="shared" si="15"/>
        <v>0</v>
      </c>
      <c r="AO26" s="74">
        <f t="shared" si="16"/>
        <v>-116</v>
      </c>
      <c r="AP26" s="101"/>
      <c r="AQ26" s="102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4"/>
      <c r="BW26" s="104"/>
    </row>
    <row r="27" spans="1:75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15">
        <f>SUMIF('1'!B:B,summary!A:A,'1'!D:D)</f>
        <v>3</v>
      </c>
      <c r="H27" s="15">
        <f>SUMIF('2'!B:B,summary!A:A,'2'!D:D)</f>
        <v>0</v>
      </c>
      <c r="I27" s="15">
        <f>SUMIF('3'!B:B,summary!A:A,'3'!D:D)</f>
        <v>0</v>
      </c>
      <c r="J27" s="15">
        <f>SUMIF('4'!B:B,summary!A:A,'4'!D:D)</f>
        <v>0</v>
      </c>
      <c r="K27" s="15">
        <f>SUMIF('5'!B:B,summary!A:A,'5'!D:D)</f>
        <v>0</v>
      </c>
      <c r="L27" s="15">
        <f>SUMIF('6'!B:B,summary!A:A,'6'!D:D)</f>
        <v>0</v>
      </c>
      <c r="M27" s="15">
        <f>SUMIF('7'!B:B,summary!A:A,'7'!D:D)</f>
        <v>0</v>
      </c>
      <c r="N27" s="15">
        <f>SUMIF('8'!B:B,summary!A:A,'8'!D:D)</f>
        <v>0</v>
      </c>
      <c r="O27" s="15">
        <f>SUMIF('9'!B:B,summary!A:A,'9'!D:D)</f>
        <v>0</v>
      </c>
      <c r="P27" s="15">
        <f>SUMIF('10'!B:B,summary!A:A,'10'!D:D)</f>
        <v>0</v>
      </c>
      <c r="Q27" s="15">
        <f>SUMIF('11'!B:B,summary!A:A,'11'!D:D)</f>
        <v>0</v>
      </c>
      <c r="R27" s="15">
        <f>SUMIF('12'!B:B,summary!A:A,'12'!D:D)</f>
        <v>0</v>
      </c>
      <c r="S27" s="15">
        <f>SUMIF('13'!B:B,summary!A:A,'13'!D:D)</f>
        <v>0</v>
      </c>
      <c r="T27" s="15">
        <f>SUMIF('14'!B:B,summary!A:A,'14'!D:D)</f>
        <v>0</v>
      </c>
      <c r="U27" s="15">
        <f>SUMIF('15'!B:B,summary!A:A,'15'!D:D)</f>
        <v>0</v>
      </c>
      <c r="V27" s="15">
        <f>SUMIF('16'!B:B,summary!A:A,'16'!D:D)</f>
        <v>0</v>
      </c>
      <c r="W27" s="15">
        <f>SUMIF('17'!B:B,summary!A:A,'17'!D:D)</f>
        <v>0</v>
      </c>
      <c r="X27" s="15">
        <f>SUMIF('18'!B:B,summary!A:A,'18'!D:D)</f>
        <v>0</v>
      </c>
      <c r="Y27" s="15">
        <f>SUMIF('19'!B:B,summary!A:A,'19'!D:D)</f>
        <v>3</v>
      </c>
      <c r="Z27" s="15">
        <f>SUMIF('20'!B:B,summary!A:A,'20'!D:D)</f>
        <v>0</v>
      </c>
      <c r="AA27" s="15">
        <f>SUMIF('21'!B:B,summary!A:A,'21'!D:D)</f>
        <v>0</v>
      </c>
      <c r="AB27" s="15">
        <f>SUMIF('22'!B:B,summary!A:A,'22'!D:D)</f>
        <v>0</v>
      </c>
      <c r="AC27" s="15">
        <f>SUMIF('23'!B:B,summary!A:A,'23'!D:D)</f>
        <v>0</v>
      </c>
      <c r="AD27" s="15">
        <f>SUMIF('24'!B:B,summary!A:A,'24'!D:D)</f>
        <v>1</v>
      </c>
      <c r="AE27" s="15">
        <f>SUMIF('25'!B:B,summary!A:A,'25'!D:D)</f>
        <v>0</v>
      </c>
      <c r="AF27" s="15">
        <f>SUMIF('26'!B:B,summary!A:A,'26'!D:D)</f>
        <v>4</v>
      </c>
      <c r="AG27" s="15">
        <f>SUMIF('27'!B:B,summary!A:A,'27'!D:D)</f>
        <v>0</v>
      </c>
      <c r="AH27" s="15">
        <f>SUMIF('28'!B:B,summary!A:A,'28'!D:D)</f>
        <v>0</v>
      </c>
      <c r="AI27" s="15">
        <f>SUMIF('29'!B:B,summary!A:A,'29'!D:D)</f>
        <v>0</v>
      </c>
      <c r="AJ27" s="15">
        <f>SUMIF('30'!B:B,summary!A:A,'30'!D:D)</f>
        <v>0</v>
      </c>
      <c r="AK27" s="15">
        <f>SUMIF('31'!B:B,summary!A:A,'31'!D:D)</f>
        <v>0</v>
      </c>
      <c r="AL27" s="41">
        <f t="shared" ref="AL27" si="18">SUM(G27:AK27)</f>
        <v>11</v>
      </c>
      <c r="AM27" s="75"/>
      <c r="AN27" s="96">
        <f t="shared" si="15"/>
        <v>0</v>
      </c>
      <c r="AO27" s="74">
        <f t="shared" si="16"/>
        <v>-11</v>
      </c>
      <c r="AP27" s="101"/>
      <c r="AQ27" s="102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4"/>
      <c r="BW27" s="104"/>
    </row>
    <row r="28" spans="1:75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15">
        <f>SUMIF('1'!B:B,summary!A:A,'1'!D:D)</f>
        <v>0</v>
      </c>
      <c r="H28" s="15">
        <f>SUMIF('2'!B:B,summary!A:A,'2'!D:D)</f>
        <v>0</v>
      </c>
      <c r="I28" s="15">
        <f>SUMIF('3'!B:B,summary!A:A,'3'!D:D)</f>
        <v>3</v>
      </c>
      <c r="J28" s="15">
        <f>SUMIF('4'!B:B,summary!A:A,'4'!D:D)</f>
        <v>0</v>
      </c>
      <c r="K28" s="15">
        <f>SUMIF('5'!B:B,summary!A:A,'5'!D:D)</f>
        <v>0</v>
      </c>
      <c r="L28" s="15">
        <f>SUMIF('6'!B:B,summary!A:A,'6'!D:D)</f>
        <v>3</v>
      </c>
      <c r="M28" s="15">
        <f>SUMIF('7'!B:B,summary!A:A,'7'!D:D)</f>
        <v>0</v>
      </c>
      <c r="N28" s="15">
        <f>SUMIF('8'!B:B,summary!A:A,'8'!D:D)</f>
        <v>0</v>
      </c>
      <c r="O28" s="15">
        <f>SUMIF('9'!B:B,summary!A:A,'9'!D:D)</f>
        <v>0</v>
      </c>
      <c r="P28" s="15">
        <f>SUMIF('10'!B:B,summary!A:A,'10'!D:D)</f>
        <v>2</v>
      </c>
      <c r="Q28" s="15">
        <f>SUMIF('11'!B:B,summary!A:A,'11'!D:D)</f>
        <v>0</v>
      </c>
      <c r="R28" s="15">
        <f>SUMIF('12'!B:B,summary!A:A,'12'!D:D)</f>
        <v>0</v>
      </c>
      <c r="S28" s="15">
        <f>SUMIF('13'!B:B,summary!A:A,'13'!D:D)</f>
        <v>2</v>
      </c>
      <c r="T28" s="15">
        <f>SUMIF('14'!B:B,summary!A:A,'14'!D:D)</f>
        <v>0</v>
      </c>
      <c r="U28" s="15">
        <f>SUMIF('15'!B:B,summary!A:A,'15'!D:D)</f>
        <v>0</v>
      </c>
      <c r="V28" s="15">
        <f>SUMIF('16'!B:B,summary!A:A,'16'!D:D)</f>
        <v>0</v>
      </c>
      <c r="W28" s="15">
        <f>SUMIF('17'!B:B,summary!A:A,'17'!D:D)</f>
        <v>4</v>
      </c>
      <c r="X28" s="15">
        <f>SUMIF('18'!B:B,summary!A:A,'18'!D:D)</f>
        <v>0</v>
      </c>
      <c r="Y28" s="15">
        <f>SUMIF('19'!B:B,summary!A:A,'19'!D:D)</f>
        <v>1</v>
      </c>
      <c r="Z28" s="15">
        <f>SUMIF('20'!B:B,summary!A:A,'20'!D:D)</f>
        <v>2</v>
      </c>
      <c r="AA28" s="15">
        <f>SUMIF('21'!B:B,summary!A:A,'21'!D:D)</f>
        <v>0</v>
      </c>
      <c r="AB28" s="15">
        <f>SUMIF('22'!B:B,summary!A:A,'22'!D:D)</f>
        <v>0</v>
      </c>
      <c r="AC28" s="15">
        <f>SUMIF('23'!B:B,summary!A:A,'23'!D:D)</f>
        <v>0</v>
      </c>
      <c r="AD28" s="15">
        <f>SUMIF('24'!B:B,summary!A:A,'24'!D:D)</f>
        <v>3</v>
      </c>
      <c r="AE28" s="15">
        <f>SUMIF('25'!B:B,summary!A:A,'25'!D:D)</f>
        <v>0</v>
      </c>
      <c r="AF28" s="15">
        <f>SUMIF('26'!B:B,summary!A:A,'26'!D:D)</f>
        <v>0</v>
      </c>
      <c r="AG28" s="15">
        <f>SUMIF('27'!B:B,summary!A:A,'27'!D:D)</f>
        <v>2</v>
      </c>
      <c r="AH28" s="15">
        <f>SUMIF('28'!B:B,summary!A:A,'28'!D:D)</f>
        <v>0</v>
      </c>
      <c r="AI28" s="15">
        <f>SUMIF('29'!B:B,summary!A:A,'29'!D:D)</f>
        <v>0</v>
      </c>
      <c r="AJ28" s="15">
        <f>SUMIF('30'!B:B,summary!A:A,'30'!D:D)</f>
        <v>0</v>
      </c>
      <c r="AK28" s="15">
        <f>SUMIF('31'!B:B,summary!A:A,'31'!D:D)</f>
        <v>0</v>
      </c>
      <c r="AL28" s="41">
        <f t="shared" si="14"/>
        <v>22</v>
      </c>
      <c r="AM28" s="75"/>
      <c r="AN28" s="96">
        <f t="shared" si="15"/>
        <v>0</v>
      </c>
      <c r="AO28" s="74">
        <f t="shared" si="16"/>
        <v>-22</v>
      </c>
      <c r="AP28" s="101"/>
      <c r="AQ28" s="102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4"/>
      <c r="BW28" s="104"/>
    </row>
    <row r="29" spans="1:75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15">
        <f>SUMIF('1'!B:B,summary!A:A,'1'!D:D)</f>
        <v>3</v>
      </c>
      <c r="H29" s="15">
        <f>SUMIF('2'!B:B,summary!A:A,'2'!D:D)</f>
        <v>4</v>
      </c>
      <c r="I29" s="15">
        <f>SUMIF('3'!B:B,summary!A:A,'3'!D:D)</f>
        <v>4</v>
      </c>
      <c r="J29" s="15">
        <f>SUMIF('4'!B:B,summary!A:A,'4'!D:D)</f>
        <v>0</v>
      </c>
      <c r="K29" s="15">
        <f>SUMIF('5'!B:B,summary!A:A,'5'!D:D)</f>
        <v>0</v>
      </c>
      <c r="L29" s="15">
        <f>SUMIF('6'!B:B,summary!A:A,'6'!D:D)</f>
        <v>8</v>
      </c>
      <c r="M29" s="15">
        <f>SUMIF('7'!B:B,summary!A:A,'7'!D:D)</f>
        <v>0</v>
      </c>
      <c r="N29" s="15">
        <f>SUMIF('8'!B:B,summary!A:A,'8'!D:D)</f>
        <v>0</v>
      </c>
      <c r="O29" s="15">
        <f>SUMIF('9'!B:B,summary!A:A,'9'!D:D)</f>
        <v>0</v>
      </c>
      <c r="P29" s="15">
        <f>SUMIF('10'!B:B,summary!A:A,'10'!D:D)</f>
        <v>0</v>
      </c>
      <c r="Q29" s="15">
        <f>SUMIF('11'!B:B,summary!A:A,'11'!D:D)</f>
        <v>0</v>
      </c>
      <c r="R29" s="15">
        <f>SUMIF('12'!B:B,summary!A:A,'12'!D:D)</f>
        <v>1</v>
      </c>
      <c r="S29" s="15">
        <f>SUMIF('13'!B:B,summary!A:A,'13'!D:D)</f>
        <v>9</v>
      </c>
      <c r="T29" s="15">
        <f>SUMIF('14'!B:B,summary!A:A,'14'!D:D)</f>
        <v>0</v>
      </c>
      <c r="U29" s="15">
        <f>SUMIF('15'!B:B,summary!A:A,'15'!D:D)</f>
        <v>2</v>
      </c>
      <c r="V29" s="15">
        <f>SUMIF('16'!B:B,summary!A:A,'16'!D:D)</f>
        <v>10</v>
      </c>
      <c r="W29" s="15">
        <f>SUMIF('17'!B:B,summary!A:A,'17'!D:D)</f>
        <v>8</v>
      </c>
      <c r="X29" s="15">
        <f>SUMIF('18'!B:B,summary!A:A,'18'!D:D)</f>
        <v>1</v>
      </c>
      <c r="Y29" s="15">
        <f>SUMIF('19'!B:B,summary!A:A,'19'!D:D)</f>
        <v>1</v>
      </c>
      <c r="Z29" s="15">
        <f>SUMIF('20'!B:B,summary!A:A,'20'!D:D)</f>
        <v>8</v>
      </c>
      <c r="AA29" s="15">
        <f>SUMIF('21'!B:B,summary!A:A,'21'!D:D)</f>
        <v>0</v>
      </c>
      <c r="AB29" s="15">
        <f>SUMIF('22'!B:B,summary!A:A,'22'!D:D)</f>
        <v>2</v>
      </c>
      <c r="AC29" s="15">
        <f>SUMIF('23'!B:B,summary!A:A,'23'!D:D)</f>
        <v>0</v>
      </c>
      <c r="AD29" s="15">
        <f>SUMIF('24'!B:B,summary!A:A,'24'!D:D)</f>
        <v>1</v>
      </c>
      <c r="AE29" s="15">
        <f>SUMIF('25'!B:B,summary!A:A,'25'!D:D)</f>
        <v>0</v>
      </c>
      <c r="AF29" s="15">
        <f>SUMIF('26'!B:B,summary!A:A,'26'!D:D)</f>
        <v>2</v>
      </c>
      <c r="AG29" s="15">
        <f>SUMIF('27'!B:B,summary!A:A,'27'!D:D)</f>
        <v>3</v>
      </c>
      <c r="AH29" s="15">
        <f>SUMIF('28'!B:B,summary!A:A,'28'!D:D)</f>
        <v>0</v>
      </c>
      <c r="AI29" s="15">
        <f>SUMIF('29'!B:B,summary!A:A,'29'!D:D)</f>
        <v>1</v>
      </c>
      <c r="AJ29" s="15">
        <f>SUMIF('30'!B:B,summary!A:A,'30'!D:D)</f>
        <v>0</v>
      </c>
      <c r="AK29" s="15">
        <f>SUMIF('31'!B:B,summary!A:A,'31'!D:D)</f>
        <v>0</v>
      </c>
      <c r="AL29" s="41">
        <f t="shared" si="14"/>
        <v>68</v>
      </c>
      <c r="AM29" s="75"/>
      <c r="AN29" s="96">
        <f t="shared" si="15"/>
        <v>0</v>
      </c>
      <c r="AO29" s="74">
        <f t="shared" si="16"/>
        <v>-68</v>
      </c>
      <c r="AP29" s="101"/>
      <c r="AQ29" s="102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4"/>
      <c r="BW29" s="104"/>
    </row>
    <row r="30" spans="1:75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15">
        <f>SUMIF('1'!B:B,summary!A:A,'1'!D:D)</f>
        <v>0</v>
      </c>
      <c r="H30" s="15">
        <f>SUMIF('2'!B:B,summary!A:A,'2'!D:D)</f>
        <v>0</v>
      </c>
      <c r="I30" s="15">
        <f>SUMIF('3'!B:B,summary!A:A,'3'!D:D)</f>
        <v>0</v>
      </c>
      <c r="J30" s="15">
        <f>SUMIF('4'!B:B,summary!A:A,'4'!D:D)</f>
        <v>0</v>
      </c>
      <c r="K30" s="15">
        <f>SUMIF('5'!B:B,summary!A:A,'5'!D:D)</f>
        <v>0</v>
      </c>
      <c r="L30" s="15">
        <f>SUMIF('6'!B:B,summary!A:A,'6'!D:D)</f>
        <v>6</v>
      </c>
      <c r="M30" s="15">
        <f>SUMIF('7'!B:B,summary!A:A,'7'!D:D)</f>
        <v>0</v>
      </c>
      <c r="N30" s="15">
        <f>SUMIF('8'!B:B,summary!A:A,'8'!D:D)</f>
        <v>0</v>
      </c>
      <c r="O30" s="15">
        <f>SUMIF('9'!B:B,summary!A:A,'9'!D:D)</f>
        <v>0</v>
      </c>
      <c r="P30" s="15">
        <f>SUMIF('10'!B:B,summary!A:A,'10'!D:D)</f>
        <v>0</v>
      </c>
      <c r="Q30" s="15">
        <f>SUMIF('11'!B:B,summary!A:A,'11'!D:D)</f>
        <v>0</v>
      </c>
      <c r="R30" s="15">
        <f>SUMIF('12'!B:B,summary!A:A,'12'!D:D)</f>
        <v>0</v>
      </c>
      <c r="S30" s="15">
        <f>SUMIF('13'!B:B,summary!A:A,'13'!D:D)</f>
        <v>6</v>
      </c>
      <c r="T30" s="15">
        <f>SUMIF('14'!B:B,summary!A:A,'14'!D:D)</f>
        <v>0</v>
      </c>
      <c r="U30" s="15">
        <f>SUMIF('15'!B:B,summary!A:A,'15'!D:D)</f>
        <v>0</v>
      </c>
      <c r="V30" s="15">
        <f>SUMIF('16'!B:B,summary!A:A,'16'!D:D)</f>
        <v>0</v>
      </c>
      <c r="W30" s="15">
        <f>SUMIF('17'!B:B,summary!A:A,'17'!D:D)</f>
        <v>0</v>
      </c>
      <c r="X30" s="15">
        <f>SUMIF('18'!B:B,summary!A:A,'18'!D:D)</f>
        <v>0</v>
      </c>
      <c r="Y30" s="15">
        <f>SUMIF('19'!B:B,summary!A:A,'19'!D:D)</f>
        <v>0</v>
      </c>
      <c r="Z30" s="15">
        <f>SUMIF('20'!B:B,summary!A:A,'20'!D:D)</f>
        <v>5</v>
      </c>
      <c r="AA30" s="15">
        <f>SUMIF('21'!B:B,summary!A:A,'21'!D:D)</f>
        <v>0</v>
      </c>
      <c r="AB30" s="15">
        <f>SUMIF('22'!B:B,summary!A:A,'22'!D:D)</f>
        <v>0</v>
      </c>
      <c r="AC30" s="15">
        <f>SUMIF('23'!B:B,summary!A:A,'23'!D:D)</f>
        <v>0</v>
      </c>
      <c r="AD30" s="15">
        <f>SUMIF('24'!B:B,summary!A:A,'24'!D:D)</f>
        <v>0</v>
      </c>
      <c r="AE30" s="15">
        <f>SUMIF('25'!B:B,summary!A:A,'25'!D:D)</f>
        <v>0</v>
      </c>
      <c r="AF30" s="15">
        <f>SUMIF('26'!B:B,summary!A:A,'26'!D:D)</f>
        <v>0</v>
      </c>
      <c r="AG30" s="15">
        <f>SUMIF('27'!B:B,summary!A:A,'27'!D:D)</f>
        <v>4</v>
      </c>
      <c r="AH30" s="15">
        <f>SUMIF('28'!B:B,summary!A:A,'28'!D:D)</f>
        <v>0</v>
      </c>
      <c r="AI30" s="15">
        <f>SUMIF('29'!B:B,summary!A:A,'29'!D:D)</f>
        <v>0</v>
      </c>
      <c r="AJ30" s="15">
        <f>SUMIF('30'!B:B,summary!A:A,'30'!D:D)</f>
        <v>0</v>
      </c>
      <c r="AK30" s="15">
        <f>SUMIF('31'!B:B,summary!A:A,'31'!D:D)</f>
        <v>0</v>
      </c>
      <c r="AL30" s="41">
        <f t="shared" si="14"/>
        <v>21</v>
      </c>
      <c r="AM30" s="75"/>
      <c r="AN30" s="96">
        <f t="shared" si="15"/>
        <v>0</v>
      </c>
      <c r="AO30" s="74">
        <f t="shared" si="16"/>
        <v>-21</v>
      </c>
      <c r="AP30" s="101"/>
      <c r="AQ30" s="102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4"/>
      <c r="BW30" s="104"/>
    </row>
    <row r="31" spans="1:75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15">
        <f>SUMIF('1'!B:B,summary!A:A,'1'!D:D)</f>
        <v>13</v>
      </c>
      <c r="H31" s="15">
        <f>SUMIF('2'!B:B,summary!A:A,'2'!D:D)</f>
        <v>13</v>
      </c>
      <c r="I31" s="15">
        <f>SUMIF('3'!B:B,summary!A:A,'3'!D:D)</f>
        <v>0</v>
      </c>
      <c r="J31" s="15">
        <f>SUMIF('4'!B:B,summary!A:A,'4'!D:D)</f>
        <v>0</v>
      </c>
      <c r="K31" s="15">
        <f>SUMIF('5'!B:B,summary!A:A,'5'!D:D)</f>
        <v>10</v>
      </c>
      <c r="L31" s="15">
        <f>SUMIF('6'!B:B,summary!A:A,'6'!D:D)</f>
        <v>0</v>
      </c>
      <c r="M31" s="15">
        <f>SUMIF('7'!B:B,summary!A:A,'7'!D:D)</f>
        <v>0</v>
      </c>
      <c r="N31" s="15">
        <f>SUMIF('8'!B:B,summary!A:A,'8'!D:D)</f>
        <v>7</v>
      </c>
      <c r="O31" s="15">
        <f>SUMIF('9'!B:B,summary!A:A,'9'!D:D)</f>
        <v>10</v>
      </c>
      <c r="P31" s="15">
        <f>SUMIF('10'!B:B,summary!A:A,'10'!D:D)</f>
        <v>2</v>
      </c>
      <c r="Q31" s="15">
        <f>SUMIF('11'!B:B,summary!A:A,'11'!D:D)</f>
        <v>0</v>
      </c>
      <c r="R31" s="15">
        <f>SUMIF('12'!B:B,summary!A:A,'12'!D:D)</f>
        <v>9</v>
      </c>
      <c r="S31" s="15">
        <f>SUMIF('13'!B:B,summary!A:A,'13'!D:D)</f>
        <v>1</v>
      </c>
      <c r="T31" s="15">
        <f>SUMIF('14'!B:B,summary!A:A,'14'!D:D)</f>
        <v>0</v>
      </c>
      <c r="U31" s="15">
        <f>SUMIF('15'!B:B,summary!A:A,'15'!D:D)</f>
        <v>5</v>
      </c>
      <c r="V31" s="15">
        <f>SUMIF('16'!B:B,summary!A:A,'16'!D:D)</f>
        <v>15</v>
      </c>
      <c r="W31" s="15">
        <f>SUMIF('17'!B:B,summary!A:A,'17'!D:D)</f>
        <v>0</v>
      </c>
      <c r="X31" s="15">
        <f>SUMIF('18'!B:B,summary!A:A,'18'!D:D)</f>
        <v>0</v>
      </c>
      <c r="Y31" s="15">
        <f>SUMIF('19'!B:B,summary!A:A,'19'!D:D)</f>
        <v>9</v>
      </c>
      <c r="Z31" s="15">
        <f>SUMIF('20'!B:B,summary!A:A,'20'!D:D)</f>
        <v>0</v>
      </c>
      <c r="AA31" s="15">
        <f>SUMIF('21'!B:B,summary!A:A,'21'!D:D)</f>
        <v>0</v>
      </c>
      <c r="AB31" s="15">
        <f>SUMIF('22'!B:B,summary!A:A,'22'!D:D)</f>
        <v>7</v>
      </c>
      <c r="AC31" s="15">
        <f>SUMIF('23'!B:B,summary!A:A,'23'!D:D)</f>
        <v>11</v>
      </c>
      <c r="AD31" s="15">
        <f>SUMIF('24'!B:B,summary!A:A,'24'!D:D)</f>
        <v>0</v>
      </c>
      <c r="AE31" s="15">
        <f>SUMIF('25'!B:B,summary!A:A,'25'!D:D)</f>
        <v>0</v>
      </c>
      <c r="AF31" s="15">
        <f>SUMIF('26'!B:B,summary!A:A,'26'!D:D)</f>
        <v>7</v>
      </c>
      <c r="AG31" s="15">
        <f>SUMIF('27'!B:B,summary!A:A,'27'!D:D)</f>
        <v>0</v>
      </c>
      <c r="AH31" s="15">
        <f>SUMIF('28'!B:B,summary!A:A,'28'!D:D)</f>
        <v>0</v>
      </c>
      <c r="AI31" s="15">
        <f>SUMIF('29'!B:B,summary!A:A,'29'!D:D)</f>
        <v>0</v>
      </c>
      <c r="AJ31" s="15">
        <f>SUMIF('30'!B:B,summary!A:A,'30'!D:D)</f>
        <v>3</v>
      </c>
      <c r="AK31" s="15">
        <f>SUMIF('31'!B:B,summary!A:A,'31'!D:D)</f>
        <v>0</v>
      </c>
      <c r="AL31" s="41">
        <f t="shared" si="14"/>
        <v>122</v>
      </c>
      <c r="AM31" s="75"/>
      <c r="AN31" s="96">
        <f t="shared" si="15"/>
        <v>0</v>
      </c>
      <c r="AO31" s="74">
        <f t="shared" si="16"/>
        <v>-122</v>
      </c>
      <c r="AP31" s="101"/>
      <c r="AQ31" s="102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4"/>
      <c r="BW31" s="104"/>
    </row>
    <row r="32" spans="1:75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15">
        <f>SUMIF('1'!B:B,summary!A:A,'1'!D:D)</f>
        <v>0</v>
      </c>
      <c r="H32" s="15">
        <f>SUMIF('2'!B:B,summary!A:A,'2'!D:D)</f>
        <v>0</v>
      </c>
      <c r="I32" s="15">
        <f>SUMIF('3'!B:B,summary!A:A,'3'!D:D)</f>
        <v>0</v>
      </c>
      <c r="J32" s="15">
        <f>SUMIF('4'!B:B,summary!A:A,'4'!D:D)</f>
        <v>0</v>
      </c>
      <c r="K32" s="15">
        <f>SUMIF('5'!B:B,summary!A:A,'5'!D:D)</f>
        <v>0</v>
      </c>
      <c r="L32" s="15">
        <f>SUMIF('6'!B:B,summary!A:A,'6'!D:D)</f>
        <v>0</v>
      </c>
      <c r="M32" s="15">
        <f>SUMIF('7'!B:B,summary!A:A,'7'!D:D)</f>
        <v>0</v>
      </c>
      <c r="N32" s="15">
        <f>SUMIF('8'!B:B,summary!A:A,'8'!D:D)</f>
        <v>0</v>
      </c>
      <c r="O32" s="15">
        <f>SUMIF('9'!B:B,summary!A:A,'9'!D:D)</f>
        <v>0</v>
      </c>
      <c r="P32" s="15">
        <f>SUMIF('10'!B:B,summary!A:A,'10'!D:D)</f>
        <v>0</v>
      </c>
      <c r="Q32" s="15">
        <f>SUMIF('11'!B:B,summary!A:A,'11'!D:D)</f>
        <v>0</v>
      </c>
      <c r="R32" s="15">
        <f>SUMIF('12'!B:B,summary!A:A,'12'!D:D)</f>
        <v>0</v>
      </c>
      <c r="S32" s="15">
        <f>SUMIF('13'!B:B,summary!A:A,'13'!D:D)</f>
        <v>0</v>
      </c>
      <c r="T32" s="15">
        <f>SUMIF('14'!B:B,summary!A:A,'14'!D:D)</f>
        <v>0</v>
      </c>
      <c r="U32" s="15">
        <f>SUMIF('15'!B:B,summary!A:A,'15'!D:D)</f>
        <v>0</v>
      </c>
      <c r="V32" s="15">
        <f>SUMIF('16'!B:B,summary!A:A,'16'!D:D)</f>
        <v>0</v>
      </c>
      <c r="W32" s="15">
        <f>SUMIF('17'!B:B,summary!A:A,'17'!D:D)</f>
        <v>0</v>
      </c>
      <c r="X32" s="15">
        <f>SUMIF('18'!B:B,summary!A:A,'18'!D:D)</f>
        <v>0</v>
      </c>
      <c r="Y32" s="15">
        <f>SUMIF('19'!B:B,summary!A:A,'19'!D:D)</f>
        <v>0</v>
      </c>
      <c r="Z32" s="15">
        <f>SUMIF('20'!B:B,summary!A:A,'20'!D:D)</f>
        <v>0</v>
      </c>
      <c r="AA32" s="15">
        <f>SUMIF('21'!B:B,summary!A:A,'21'!D:D)</f>
        <v>0</v>
      </c>
      <c r="AB32" s="15">
        <f>SUMIF('22'!B:B,summary!A:A,'22'!D:D)</f>
        <v>0</v>
      </c>
      <c r="AC32" s="15">
        <f>SUMIF('23'!B:B,summary!A:A,'23'!D:D)</f>
        <v>0</v>
      </c>
      <c r="AD32" s="15">
        <f>SUMIF('24'!B:B,summary!A:A,'24'!D:D)</f>
        <v>0</v>
      </c>
      <c r="AE32" s="15">
        <f>SUMIF('25'!B:B,summary!A:A,'25'!D:D)</f>
        <v>0</v>
      </c>
      <c r="AF32" s="15">
        <f>SUMIF('26'!B:B,summary!A:A,'26'!D:D)</f>
        <v>0</v>
      </c>
      <c r="AG32" s="15">
        <f>SUMIF('27'!B:B,summary!A:A,'27'!D:D)</f>
        <v>0</v>
      </c>
      <c r="AH32" s="15">
        <f>SUMIF('28'!B:B,summary!A:A,'28'!D:D)</f>
        <v>0</v>
      </c>
      <c r="AI32" s="15">
        <f>SUMIF('29'!B:B,summary!A:A,'29'!D:D)</f>
        <v>0</v>
      </c>
      <c r="AJ32" s="15">
        <f>SUMIF('30'!B:B,summary!A:A,'30'!D:D)</f>
        <v>0</v>
      </c>
      <c r="AK32" s="15">
        <f>SUMIF('31'!B:B,summary!A:A,'31'!D:D)</f>
        <v>0</v>
      </c>
      <c r="AL32" s="41">
        <f t="shared" si="14"/>
        <v>0</v>
      </c>
      <c r="AM32" s="75"/>
      <c r="AN32" s="96">
        <f t="shared" si="15"/>
        <v>0</v>
      </c>
      <c r="AO32" s="74">
        <f t="shared" si="16"/>
        <v>0</v>
      </c>
      <c r="AP32" s="101"/>
      <c r="AQ32" s="102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4"/>
      <c r="BW32" s="104"/>
    </row>
    <row r="33" spans="1:75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15">
        <f>SUMIF('1'!B:B,summary!A:A,'1'!D:D)</f>
        <v>0</v>
      </c>
      <c r="H33" s="15">
        <f>SUMIF('2'!B:B,summary!A:A,'2'!D:D)</f>
        <v>0</v>
      </c>
      <c r="I33" s="15">
        <f>SUMIF('3'!B:B,summary!A:A,'3'!D:D)</f>
        <v>0</v>
      </c>
      <c r="J33" s="15">
        <f>SUMIF('4'!B:B,summary!A:A,'4'!D:D)</f>
        <v>0</v>
      </c>
      <c r="K33" s="15">
        <f>SUMIF('5'!B:B,summary!A:A,'5'!D:D)</f>
        <v>0</v>
      </c>
      <c r="L33" s="15">
        <f>SUMIF('6'!B:B,summary!A:A,'6'!D:D)</f>
        <v>0</v>
      </c>
      <c r="M33" s="15">
        <f>SUMIF('7'!B:B,summary!A:A,'7'!D:D)</f>
        <v>0</v>
      </c>
      <c r="N33" s="15">
        <f>SUMIF('8'!B:B,summary!A:A,'8'!D:D)</f>
        <v>0</v>
      </c>
      <c r="O33" s="15">
        <f>SUMIF('9'!B:B,summary!A:A,'9'!D:D)</f>
        <v>0</v>
      </c>
      <c r="P33" s="15">
        <f>SUMIF('10'!B:B,summary!A:A,'10'!D:D)</f>
        <v>0</v>
      </c>
      <c r="Q33" s="15">
        <f>SUMIF('11'!B:B,summary!A:A,'11'!D:D)</f>
        <v>0</v>
      </c>
      <c r="R33" s="15">
        <f>SUMIF('12'!B:B,summary!A:A,'12'!D:D)</f>
        <v>0</v>
      </c>
      <c r="S33" s="15">
        <f>SUMIF('13'!B:B,summary!A:A,'13'!D:D)</f>
        <v>0</v>
      </c>
      <c r="T33" s="15">
        <f>SUMIF('14'!B:B,summary!A:A,'14'!D:D)</f>
        <v>0</v>
      </c>
      <c r="U33" s="15">
        <f>SUMIF('15'!B:B,summary!A:A,'15'!D:D)</f>
        <v>0</v>
      </c>
      <c r="V33" s="15">
        <f>SUMIF('16'!B:B,summary!A:A,'16'!D:D)</f>
        <v>0</v>
      </c>
      <c r="W33" s="15">
        <f>SUMIF('17'!B:B,summary!A:A,'17'!D:D)</f>
        <v>0</v>
      </c>
      <c r="X33" s="15">
        <f>SUMIF('18'!B:B,summary!A:A,'18'!D:D)</f>
        <v>0</v>
      </c>
      <c r="Y33" s="15">
        <f>SUMIF('19'!B:B,summary!A:A,'19'!D:D)</f>
        <v>0</v>
      </c>
      <c r="Z33" s="15">
        <f>SUMIF('20'!B:B,summary!A:A,'20'!D:D)</f>
        <v>0</v>
      </c>
      <c r="AA33" s="15">
        <f>SUMIF('21'!B:B,summary!A:A,'21'!D:D)</f>
        <v>0</v>
      </c>
      <c r="AB33" s="15">
        <f>SUMIF('22'!B:B,summary!A:A,'22'!D:D)</f>
        <v>0</v>
      </c>
      <c r="AC33" s="15">
        <f>SUMIF('23'!B:B,summary!A:A,'23'!D:D)</f>
        <v>0</v>
      </c>
      <c r="AD33" s="15">
        <f>SUMIF('24'!B:B,summary!A:A,'24'!D:D)</f>
        <v>0</v>
      </c>
      <c r="AE33" s="15">
        <f>SUMIF('25'!B:B,summary!A:A,'25'!D:D)</f>
        <v>0</v>
      </c>
      <c r="AF33" s="15">
        <f>SUMIF('26'!B:B,summary!A:A,'26'!D:D)</f>
        <v>0</v>
      </c>
      <c r="AG33" s="15">
        <f>SUMIF('27'!B:B,summary!A:A,'27'!D:D)</f>
        <v>0</v>
      </c>
      <c r="AH33" s="15">
        <f>SUMIF('28'!B:B,summary!A:A,'28'!D:D)</f>
        <v>0</v>
      </c>
      <c r="AI33" s="15">
        <f>SUMIF('29'!B:B,summary!A:A,'29'!D:D)</f>
        <v>0</v>
      </c>
      <c r="AJ33" s="15">
        <f>SUMIF('30'!B:B,summary!A:A,'30'!D:D)</f>
        <v>0</v>
      </c>
      <c r="AK33" s="15">
        <f>SUMIF('31'!B:B,summary!A:A,'31'!D:D)</f>
        <v>0</v>
      </c>
      <c r="AL33" s="41">
        <f t="shared" si="14"/>
        <v>0</v>
      </c>
      <c r="AM33" s="75"/>
      <c r="AN33" s="96">
        <f t="shared" si="15"/>
        <v>0</v>
      </c>
      <c r="AO33" s="74">
        <f t="shared" si="16"/>
        <v>0</v>
      </c>
      <c r="AP33" s="101"/>
      <c r="AQ33" s="102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4"/>
      <c r="BW33" s="104"/>
    </row>
    <row r="34" spans="1:75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15">
        <f>SUMIF('1'!B:B,summary!A:A,'1'!D:D)</f>
        <v>0</v>
      </c>
      <c r="H34" s="15">
        <f>SUMIF('2'!B:B,summary!A:A,'2'!D:D)</f>
        <v>0</v>
      </c>
      <c r="I34" s="15">
        <f>SUMIF('3'!B:B,summary!A:A,'3'!D:D)</f>
        <v>0</v>
      </c>
      <c r="J34" s="15">
        <f>SUMIF('4'!B:B,summary!A:A,'4'!D:D)</f>
        <v>0</v>
      </c>
      <c r="K34" s="15">
        <f>SUMIF('5'!B:B,summary!A:A,'5'!D:D)</f>
        <v>0</v>
      </c>
      <c r="L34" s="15">
        <f>SUMIF('6'!B:B,summary!A:A,'6'!D:D)</f>
        <v>0</v>
      </c>
      <c r="M34" s="15">
        <f>SUMIF('7'!B:B,summary!A:A,'7'!D:D)</f>
        <v>0</v>
      </c>
      <c r="N34" s="15">
        <f>SUMIF('8'!B:B,summary!A:A,'8'!D:D)</f>
        <v>0</v>
      </c>
      <c r="O34" s="15">
        <f>SUMIF('9'!B:B,summary!A:A,'9'!D:D)</f>
        <v>0</v>
      </c>
      <c r="P34" s="15">
        <f>SUMIF('10'!B:B,summary!A:A,'10'!D:D)</f>
        <v>0</v>
      </c>
      <c r="Q34" s="15">
        <f>SUMIF('11'!B:B,summary!A:A,'11'!D:D)</f>
        <v>0</v>
      </c>
      <c r="R34" s="15">
        <f>SUMIF('12'!B:B,summary!A:A,'12'!D:D)</f>
        <v>0</v>
      </c>
      <c r="S34" s="15">
        <f>SUMIF('13'!B:B,summary!A:A,'13'!D:D)</f>
        <v>0</v>
      </c>
      <c r="T34" s="15">
        <f>SUMIF('14'!B:B,summary!A:A,'14'!D:D)</f>
        <v>0</v>
      </c>
      <c r="U34" s="15">
        <f>SUMIF('15'!B:B,summary!A:A,'15'!D:D)</f>
        <v>0</v>
      </c>
      <c r="V34" s="15">
        <f>SUMIF('16'!B:B,summary!A:A,'16'!D:D)</f>
        <v>0</v>
      </c>
      <c r="W34" s="15">
        <f>SUMIF('17'!B:B,summary!A:A,'17'!D:D)</f>
        <v>0</v>
      </c>
      <c r="X34" s="15">
        <f>SUMIF('18'!B:B,summary!A:A,'18'!D:D)</f>
        <v>0</v>
      </c>
      <c r="Y34" s="15">
        <f>SUMIF('19'!B:B,summary!A:A,'19'!D:D)</f>
        <v>0</v>
      </c>
      <c r="Z34" s="15">
        <f>SUMIF('20'!B:B,summary!A:A,'20'!D:D)</f>
        <v>0</v>
      </c>
      <c r="AA34" s="15">
        <f>SUMIF('21'!B:B,summary!A:A,'21'!D:D)</f>
        <v>0</v>
      </c>
      <c r="AB34" s="15">
        <f>SUMIF('22'!B:B,summary!A:A,'22'!D:D)</f>
        <v>0</v>
      </c>
      <c r="AC34" s="15">
        <f>SUMIF('23'!B:B,summary!A:A,'23'!D:D)</f>
        <v>0</v>
      </c>
      <c r="AD34" s="15">
        <f>SUMIF('24'!B:B,summary!A:A,'24'!D:D)</f>
        <v>0</v>
      </c>
      <c r="AE34" s="15">
        <f>SUMIF('25'!B:B,summary!A:A,'25'!D:D)</f>
        <v>0</v>
      </c>
      <c r="AF34" s="15">
        <f>SUMIF('26'!B:B,summary!A:A,'26'!D:D)</f>
        <v>0</v>
      </c>
      <c r="AG34" s="15">
        <f>SUMIF('27'!B:B,summary!A:A,'27'!D:D)</f>
        <v>0</v>
      </c>
      <c r="AH34" s="15">
        <f>SUMIF('28'!B:B,summary!A:A,'28'!D:D)</f>
        <v>0</v>
      </c>
      <c r="AI34" s="15">
        <f>SUMIF('29'!B:B,summary!A:A,'29'!D:D)</f>
        <v>0</v>
      </c>
      <c r="AJ34" s="15">
        <f>SUMIF('30'!B:B,summary!A:A,'30'!D:D)</f>
        <v>0</v>
      </c>
      <c r="AK34" s="15">
        <f>SUMIF('31'!B:B,summary!A:A,'31'!D:D)</f>
        <v>0</v>
      </c>
      <c r="AL34" s="41">
        <f t="shared" si="14"/>
        <v>0</v>
      </c>
      <c r="AM34" s="75"/>
      <c r="AN34" s="96">
        <f t="shared" si="15"/>
        <v>0</v>
      </c>
      <c r="AO34" s="74">
        <f t="shared" si="16"/>
        <v>0</v>
      </c>
      <c r="AP34" s="101"/>
      <c r="AQ34" s="102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4"/>
      <c r="BW34" s="104"/>
    </row>
    <row r="35" spans="1:75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15">
        <f>SUMIF('1'!B:B,summary!A:A,'1'!D:D)</f>
        <v>0</v>
      </c>
      <c r="H35" s="15">
        <f>SUMIF('2'!B:B,summary!A:A,'2'!D:D)</f>
        <v>0</v>
      </c>
      <c r="I35" s="15">
        <f>SUMIF('3'!B:B,summary!A:A,'3'!D:D)</f>
        <v>0</v>
      </c>
      <c r="J35" s="15">
        <f>SUMIF('4'!B:B,summary!A:A,'4'!D:D)</f>
        <v>0</v>
      </c>
      <c r="K35" s="15">
        <f>SUMIF('5'!B:B,summary!A:A,'5'!D:D)</f>
        <v>0</v>
      </c>
      <c r="L35" s="15">
        <f>SUMIF('6'!B:B,summary!A:A,'6'!D:D)</f>
        <v>0</v>
      </c>
      <c r="M35" s="15">
        <f>SUMIF('7'!B:B,summary!A:A,'7'!D:D)</f>
        <v>0</v>
      </c>
      <c r="N35" s="15">
        <f>SUMIF('8'!B:B,summary!A:A,'8'!D:D)</f>
        <v>0</v>
      </c>
      <c r="O35" s="15">
        <f>SUMIF('9'!B:B,summary!A:A,'9'!D:D)</f>
        <v>0</v>
      </c>
      <c r="P35" s="15">
        <f>SUMIF('10'!B:B,summary!A:A,'10'!D:D)</f>
        <v>0</v>
      </c>
      <c r="Q35" s="15">
        <f>SUMIF('11'!B:B,summary!A:A,'11'!D:D)</f>
        <v>0</v>
      </c>
      <c r="R35" s="15">
        <f>SUMIF('12'!B:B,summary!A:A,'12'!D:D)</f>
        <v>0</v>
      </c>
      <c r="S35" s="15">
        <f>SUMIF('13'!B:B,summary!A:A,'13'!D:D)</f>
        <v>0</v>
      </c>
      <c r="T35" s="15">
        <f>SUMIF('14'!B:B,summary!A:A,'14'!D:D)</f>
        <v>0</v>
      </c>
      <c r="U35" s="15">
        <f>SUMIF('15'!B:B,summary!A:A,'15'!D:D)</f>
        <v>0</v>
      </c>
      <c r="V35" s="15">
        <f>SUMIF('16'!B:B,summary!A:A,'16'!D:D)</f>
        <v>0</v>
      </c>
      <c r="W35" s="15">
        <f>SUMIF('17'!B:B,summary!A:A,'17'!D:D)</f>
        <v>0</v>
      </c>
      <c r="X35" s="15">
        <f>SUMIF('18'!B:B,summary!A:A,'18'!D:D)</f>
        <v>0</v>
      </c>
      <c r="Y35" s="15">
        <f>SUMIF('19'!B:B,summary!A:A,'19'!D:D)</f>
        <v>0</v>
      </c>
      <c r="Z35" s="15">
        <f>SUMIF('20'!B:B,summary!A:A,'20'!D:D)</f>
        <v>0</v>
      </c>
      <c r="AA35" s="15">
        <f>SUMIF('21'!B:B,summary!A:A,'21'!D:D)</f>
        <v>0</v>
      </c>
      <c r="AB35" s="15">
        <f>SUMIF('22'!B:B,summary!A:A,'22'!D:D)</f>
        <v>0</v>
      </c>
      <c r="AC35" s="15">
        <f>SUMIF('23'!B:B,summary!A:A,'23'!D:D)</f>
        <v>0</v>
      </c>
      <c r="AD35" s="15">
        <f>SUMIF('24'!B:B,summary!A:A,'24'!D:D)</f>
        <v>0</v>
      </c>
      <c r="AE35" s="15">
        <f>SUMIF('25'!B:B,summary!A:A,'25'!D:D)</f>
        <v>0</v>
      </c>
      <c r="AF35" s="15">
        <f>SUMIF('26'!B:B,summary!A:A,'26'!D:D)</f>
        <v>0</v>
      </c>
      <c r="AG35" s="15">
        <f>SUMIF('27'!B:B,summary!A:A,'27'!D:D)</f>
        <v>0</v>
      </c>
      <c r="AH35" s="15">
        <f>SUMIF('28'!B:B,summary!A:A,'28'!D:D)</f>
        <v>0</v>
      </c>
      <c r="AI35" s="15">
        <f>SUMIF('29'!B:B,summary!A:A,'29'!D:D)</f>
        <v>0</v>
      </c>
      <c r="AJ35" s="15">
        <f>SUMIF('30'!B:B,summary!A:A,'30'!D:D)</f>
        <v>0</v>
      </c>
      <c r="AK35" s="15">
        <f>SUMIF('31'!B:B,summary!A:A,'31'!D:D)</f>
        <v>0</v>
      </c>
      <c r="AL35" s="41">
        <f t="shared" si="14"/>
        <v>0</v>
      </c>
      <c r="AM35" s="75"/>
      <c r="AN35" s="96">
        <f t="shared" si="15"/>
        <v>0</v>
      </c>
      <c r="AO35" s="74">
        <f t="shared" si="16"/>
        <v>0</v>
      </c>
      <c r="AP35" s="101"/>
      <c r="AQ35" s="102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4"/>
      <c r="BW35" s="104"/>
    </row>
    <row r="36" spans="1:75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15">
        <f>SUMIF('1'!B:B,summary!A:A,'1'!D:D)</f>
        <v>0</v>
      </c>
      <c r="H36" s="15">
        <f>SUMIF('2'!B:B,summary!A:A,'2'!D:D)</f>
        <v>0</v>
      </c>
      <c r="I36" s="15">
        <f>SUMIF('3'!B:B,summary!A:A,'3'!D:D)</f>
        <v>0</v>
      </c>
      <c r="J36" s="15">
        <f>SUMIF('4'!B:B,summary!A:A,'4'!D:D)</f>
        <v>0</v>
      </c>
      <c r="K36" s="15">
        <f>SUMIF('5'!B:B,summary!A:A,'5'!D:D)</f>
        <v>0</v>
      </c>
      <c r="L36" s="15">
        <f>SUMIF('6'!B:B,summary!A:A,'6'!D:D)</f>
        <v>0</v>
      </c>
      <c r="M36" s="15">
        <f>SUMIF('7'!B:B,summary!A:A,'7'!D:D)</f>
        <v>0</v>
      </c>
      <c r="N36" s="15">
        <f>SUMIF('8'!B:B,summary!A:A,'8'!D:D)</f>
        <v>0</v>
      </c>
      <c r="O36" s="15">
        <f>SUMIF('9'!B:B,summary!A:A,'9'!D:D)</f>
        <v>0</v>
      </c>
      <c r="P36" s="15">
        <f>SUMIF('10'!B:B,summary!A:A,'10'!D:D)</f>
        <v>0</v>
      </c>
      <c r="Q36" s="15">
        <f>SUMIF('11'!B:B,summary!A:A,'11'!D:D)</f>
        <v>0</v>
      </c>
      <c r="R36" s="15">
        <f>SUMIF('12'!B:B,summary!A:A,'12'!D:D)</f>
        <v>0</v>
      </c>
      <c r="S36" s="15">
        <f>SUMIF('13'!B:B,summary!A:A,'13'!D:D)</f>
        <v>0</v>
      </c>
      <c r="T36" s="15">
        <f>SUMIF('14'!B:B,summary!A:A,'14'!D:D)</f>
        <v>0</v>
      </c>
      <c r="U36" s="15">
        <f>SUMIF('15'!B:B,summary!A:A,'15'!D:D)</f>
        <v>0</v>
      </c>
      <c r="V36" s="15">
        <f>SUMIF('16'!B:B,summary!A:A,'16'!D:D)</f>
        <v>0</v>
      </c>
      <c r="W36" s="15">
        <f>SUMIF('17'!B:B,summary!A:A,'17'!D:D)</f>
        <v>0</v>
      </c>
      <c r="X36" s="15">
        <f>SUMIF('18'!B:B,summary!A:A,'18'!D:D)</f>
        <v>0</v>
      </c>
      <c r="Y36" s="15">
        <f>SUMIF('19'!B:B,summary!A:A,'19'!D:D)</f>
        <v>0</v>
      </c>
      <c r="Z36" s="15">
        <f>SUMIF('20'!B:B,summary!A:A,'20'!D:D)</f>
        <v>0</v>
      </c>
      <c r="AA36" s="15">
        <f>SUMIF('21'!B:B,summary!A:A,'21'!D:D)</f>
        <v>0</v>
      </c>
      <c r="AB36" s="15">
        <f>SUMIF('22'!B:B,summary!A:A,'22'!D:D)</f>
        <v>0</v>
      </c>
      <c r="AC36" s="15">
        <f>SUMIF('23'!B:B,summary!A:A,'23'!D:D)</f>
        <v>0</v>
      </c>
      <c r="AD36" s="15">
        <f>SUMIF('24'!B:B,summary!A:A,'24'!D:D)</f>
        <v>0</v>
      </c>
      <c r="AE36" s="15">
        <f>SUMIF('25'!B:B,summary!A:A,'25'!D:D)</f>
        <v>0</v>
      </c>
      <c r="AF36" s="15">
        <f>SUMIF('26'!B:B,summary!A:A,'26'!D:D)</f>
        <v>0</v>
      </c>
      <c r="AG36" s="15">
        <f>SUMIF('27'!B:B,summary!A:A,'27'!D:D)</f>
        <v>0</v>
      </c>
      <c r="AH36" s="15">
        <f>SUMIF('28'!B:B,summary!A:A,'28'!D:D)</f>
        <v>0</v>
      </c>
      <c r="AI36" s="15">
        <f>SUMIF('29'!B:B,summary!A:A,'29'!D:D)</f>
        <v>0</v>
      </c>
      <c r="AJ36" s="15">
        <f>SUMIF('30'!B:B,summary!A:A,'30'!D:D)</f>
        <v>0</v>
      </c>
      <c r="AK36" s="15">
        <f>SUMIF('31'!B:B,summary!A:A,'31'!D:D)</f>
        <v>0</v>
      </c>
      <c r="AL36" s="41">
        <f t="shared" si="14"/>
        <v>0</v>
      </c>
      <c r="AM36" s="75"/>
      <c r="AN36" s="96">
        <f t="shared" si="15"/>
        <v>0</v>
      </c>
      <c r="AO36" s="74">
        <f t="shared" si="16"/>
        <v>0</v>
      </c>
      <c r="AP36" s="101"/>
      <c r="AQ36" s="102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4"/>
      <c r="BW36" s="104"/>
    </row>
    <row r="37" spans="1:75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15">
        <f>SUMIF('1'!B:B,summary!A:A,'1'!D:D)</f>
        <v>0</v>
      </c>
      <c r="H37" s="15">
        <f>SUMIF('2'!B:B,summary!A:A,'2'!D:D)</f>
        <v>0</v>
      </c>
      <c r="I37" s="15">
        <f>SUMIF('3'!B:B,summary!A:A,'3'!D:D)</f>
        <v>0</v>
      </c>
      <c r="J37" s="15">
        <f>SUMIF('4'!B:B,summary!A:A,'4'!D:D)</f>
        <v>0</v>
      </c>
      <c r="K37" s="15">
        <f>SUMIF('5'!B:B,summary!A:A,'5'!D:D)</f>
        <v>0</v>
      </c>
      <c r="L37" s="15">
        <f>SUMIF('6'!B:B,summary!A:A,'6'!D:D)</f>
        <v>0</v>
      </c>
      <c r="M37" s="15">
        <f>SUMIF('7'!B:B,summary!A:A,'7'!D:D)</f>
        <v>0</v>
      </c>
      <c r="N37" s="15">
        <f>SUMIF('8'!B:B,summary!A:A,'8'!D:D)</f>
        <v>0</v>
      </c>
      <c r="O37" s="15">
        <f>SUMIF('9'!B:B,summary!A:A,'9'!D:D)</f>
        <v>0</v>
      </c>
      <c r="P37" s="15">
        <f>SUMIF('10'!B:B,summary!A:A,'10'!D:D)</f>
        <v>0</v>
      </c>
      <c r="Q37" s="15">
        <f>SUMIF('11'!B:B,summary!A:A,'11'!D:D)</f>
        <v>0</v>
      </c>
      <c r="R37" s="15">
        <f>SUMIF('12'!B:B,summary!A:A,'12'!D:D)</f>
        <v>0</v>
      </c>
      <c r="S37" s="15">
        <f>SUMIF('13'!B:B,summary!A:A,'13'!D:D)</f>
        <v>0</v>
      </c>
      <c r="T37" s="15">
        <f>SUMIF('14'!B:B,summary!A:A,'14'!D:D)</f>
        <v>0</v>
      </c>
      <c r="U37" s="15">
        <f>SUMIF('15'!B:B,summary!A:A,'15'!D:D)</f>
        <v>0</v>
      </c>
      <c r="V37" s="15">
        <f>SUMIF('16'!B:B,summary!A:A,'16'!D:D)</f>
        <v>0</v>
      </c>
      <c r="W37" s="15">
        <f>SUMIF('17'!B:B,summary!A:A,'17'!D:D)</f>
        <v>0</v>
      </c>
      <c r="X37" s="15">
        <f>SUMIF('18'!B:B,summary!A:A,'18'!D:D)</f>
        <v>0</v>
      </c>
      <c r="Y37" s="15">
        <f>SUMIF('19'!B:B,summary!A:A,'19'!D:D)</f>
        <v>0</v>
      </c>
      <c r="Z37" s="15">
        <f>SUMIF('20'!B:B,summary!A:A,'20'!D:D)</f>
        <v>0</v>
      </c>
      <c r="AA37" s="15">
        <f>SUMIF('21'!B:B,summary!A:A,'21'!D:D)</f>
        <v>0</v>
      </c>
      <c r="AB37" s="15">
        <f>SUMIF('22'!B:B,summary!A:A,'22'!D:D)</f>
        <v>0</v>
      </c>
      <c r="AC37" s="15">
        <f>SUMIF('23'!B:B,summary!A:A,'23'!D:D)</f>
        <v>0</v>
      </c>
      <c r="AD37" s="15">
        <f>SUMIF('24'!B:B,summary!A:A,'24'!D:D)</f>
        <v>0</v>
      </c>
      <c r="AE37" s="15">
        <f>SUMIF('25'!B:B,summary!A:A,'25'!D:D)</f>
        <v>0</v>
      </c>
      <c r="AF37" s="15">
        <f>SUMIF('26'!B:B,summary!A:A,'26'!D:D)</f>
        <v>0</v>
      </c>
      <c r="AG37" s="15">
        <f>SUMIF('27'!B:B,summary!A:A,'27'!D:D)</f>
        <v>0</v>
      </c>
      <c r="AH37" s="15">
        <f>SUMIF('28'!B:B,summary!A:A,'28'!D:D)</f>
        <v>0</v>
      </c>
      <c r="AI37" s="15">
        <f>SUMIF('29'!B:B,summary!A:A,'29'!D:D)</f>
        <v>0</v>
      </c>
      <c r="AJ37" s="15">
        <f>SUMIF('30'!B:B,summary!A:A,'30'!D:D)</f>
        <v>0</v>
      </c>
      <c r="AK37" s="15">
        <f>SUMIF('31'!B:B,summary!A:A,'31'!D:D)</f>
        <v>0</v>
      </c>
      <c r="AL37" s="41">
        <f t="shared" si="14"/>
        <v>0</v>
      </c>
      <c r="AM37" s="75"/>
      <c r="AN37" s="96">
        <f t="shared" si="15"/>
        <v>0</v>
      </c>
      <c r="AO37" s="74">
        <f t="shared" si="16"/>
        <v>0</v>
      </c>
      <c r="AP37" s="101"/>
      <c r="AQ37" s="102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4"/>
      <c r="BW37" s="104"/>
    </row>
    <row r="38" spans="1:75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15">
        <f>SUMIF('1'!B:B,summary!A:A,'1'!D:D)</f>
        <v>0</v>
      </c>
      <c r="H38" s="15">
        <f>SUMIF('2'!B:B,summary!A:A,'2'!D:D)</f>
        <v>0</v>
      </c>
      <c r="I38" s="15">
        <f>SUMIF('3'!B:B,summary!A:A,'3'!D:D)</f>
        <v>0</v>
      </c>
      <c r="J38" s="15">
        <f>SUMIF('4'!B:B,summary!A:A,'4'!D:D)</f>
        <v>0</v>
      </c>
      <c r="K38" s="15">
        <f>SUMIF('5'!B:B,summary!A:A,'5'!D:D)</f>
        <v>10</v>
      </c>
      <c r="L38" s="15">
        <f>SUMIF('6'!B:B,summary!A:A,'6'!D:D)</f>
        <v>0</v>
      </c>
      <c r="M38" s="15">
        <f>SUMIF('7'!B:B,summary!A:A,'7'!D:D)</f>
        <v>0</v>
      </c>
      <c r="N38" s="15">
        <f>SUMIF('8'!B:B,summary!A:A,'8'!D:D)</f>
        <v>0</v>
      </c>
      <c r="O38" s="15">
        <f>SUMIF('9'!B:B,summary!A:A,'9'!D:D)</f>
        <v>0</v>
      </c>
      <c r="P38" s="15">
        <f>SUMIF('10'!B:B,summary!A:A,'10'!D:D)</f>
        <v>0</v>
      </c>
      <c r="Q38" s="15">
        <f>SUMIF('11'!B:B,summary!A:A,'11'!D:D)</f>
        <v>0</v>
      </c>
      <c r="R38" s="15">
        <f>SUMIF('12'!B:B,summary!A:A,'12'!D:D)</f>
        <v>0</v>
      </c>
      <c r="S38" s="15">
        <f>SUMIF('13'!B:B,summary!A:A,'13'!D:D)</f>
        <v>20</v>
      </c>
      <c r="T38" s="15">
        <f>SUMIF('14'!B:B,summary!A:A,'14'!D:D)</f>
        <v>0</v>
      </c>
      <c r="U38" s="15">
        <f>SUMIF('15'!B:B,summary!A:A,'15'!D:D)</f>
        <v>0</v>
      </c>
      <c r="V38" s="15">
        <f>SUMIF('16'!B:B,summary!A:A,'16'!D:D)</f>
        <v>0</v>
      </c>
      <c r="W38" s="15">
        <f>SUMIF('17'!B:B,summary!A:A,'17'!D:D)</f>
        <v>0</v>
      </c>
      <c r="X38" s="15">
        <f>SUMIF('18'!B:B,summary!A:A,'18'!D:D)</f>
        <v>0</v>
      </c>
      <c r="Y38" s="15">
        <f>SUMIF('19'!B:B,summary!A:A,'19'!D:D)</f>
        <v>0</v>
      </c>
      <c r="Z38" s="15">
        <f>SUMIF('20'!B:B,summary!A:A,'20'!D:D)</f>
        <v>10</v>
      </c>
      <c r="AA38" s="15">
        <f>SUMIF('21'!B:B,summary!A:A,'21'!D:D)</f>
        <v>0</v>
      </c>
      <c r="AB38" s="15">
        <f>SUMIF('22'!B:B,summary!A:A,'22'!D:D)</f>
        <v>0</v>
      </c>
      <c r="AC38" s="15">
        <f>SUMIF('23'!B:B,summary!A:A,'23'!D:D)</f>
        <v>0</v>
      </c>
      <c r="AD38" s="15">
        <f>SUMIF('24'!B:B,summary!A:A,'24'!D:D)</f>
        <v>0</v>
      </c>
      <c r="AE38" s="15">
        <f>SUMIF('25'!B:B,summary!A:A,'25'!D:D)</f>
        <v>0</v>
      </c>
      <c r="AF38" s="15">
        <f>SUMIF('26'!B:B,summary!A:A,'26'!D:D)</f>
        <v>0</v>
      </c>
      <c r="AG38" s="15">
        <f>SUMIF('27'!B:B,summary!A:A,'27'!D:D)</f>
        <v>0</v>
      </c>
      <c r="AH38" s="15">
        <f>SUMIF('28'!B:B,summary!A:A,'28'!D:D)</f>
        <v>0</v>
      </c>
      <c r="AI38" s="15">
        <f>SUMIF('29'!B:B,summary!A:A,'29'!D:D)</f>
        <v>50</v>
      </c>
      <c r="AJ38" s="15">
        <f>SUMIF('30'!B:B,summary!A:A,'30'!D:D)</f>
        <v>0</v>
      </c>
      <c r="AK38" s="15">
        <f>SUMIF('31'!B:B,summary!A:A,'31'!D:D)</f>
        <v>0</v>
      </c>
      <c r="AL38" s="41">
        <f t="shared" si="14"/>
        <v>90</v>
      </c>
      <c r="AM38" s="75"/>
      <c r="AN38" s="96">
        <f t="shared" si="15"/>
        <v>0</v>
      </c>
      <c r="AO38" s="74">
        <f t="shared" si="16"/>
        <v>-90</v>
      </c>
      <c r="AP38" s="101"/>
      <c r="AQ38" s="102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4"/>
      <c r="BW38" s="104"/>
    </row>
    <row r="39" spans="1:75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15">
        <f>SUMIF('1'!B:B,summary!A:A,'1'!D:D)</f>
        <v>0</v>
      </c>
      <c r="H39" s="15">
        <f>SUMIF('2'!B:B,summary!A:A,'2'!D:D)</f>
        <v>0</v>
      </c>
      <c r="I39" s="15">
        <f>SUMIF('3'!B:B,summary!A:A,'3'!D:D)</f>
        <v>0</v>
      </c>
      <c r="J39" s="15">
        <f>SUMIF('4'!B:B,summary!A:A,'4'!D:D)</f>
        <v>0</v>
      </c>
      <c r="K39" s="15">
        <f>SUMIF('5'!B:B,summary!A:A,'5'!D:D)</f>
        <v>0</v>
      </c>
      <c r="L39" s="15">
        <f>SUMIF('6'!B:B,summary!A:A,'6'!D:D)</f>
        <v>0</v>
      </c>
      <c r="M39" s="15">
        <f>SUMIF('7'!B:B,summary!A:A,'7'!D:D)</f>
        <v>0</v>
      </c>
      <c r="N39" s="15">
        <f>SUMIF('8'!B:B,summary!A:A,'8'!D:D)</f>
        <v>0</v>
      </c>
      <c r="O39" s="15">
        <f>SUMIF('9'!B:B,summary!A:A,'9'!D:D)</f>
        <v>0</v>
      </c>
      <c r="P39" s="15">
        <f>SUMIF('10'!B:B,summary!A:A,'10'!D:D)</f>
        <v>0</v>
      </c>
      <c r="Q39" s="15">
        <f>SUMIF('11'!B:B,summary!A:A,'11'!D:D)</f>
        <v>0</v>
      </c>
      <c r="R39" s="15">
        <f>SUMIF('12'!B:B,summary!A:A,'12'!D:D)</f>
        <v>0</v>
      </c>
      <c r="S39" s="15">
        <f>SUMIF('13'!B:B,summary!A:A,'13'!D:D)</f>
        <v>0</v>
      </c>
      <c r="T39" s="15">
        <f>SUMIF('14'!B:B,summary!A:A,'14'!D:D)</f>
        <v>0</v>
      </c>
      <c r="U39" s="15">
        <f>SUMIF('15'!B:B,summary!A:A,'15'!D:D)</f>
        <v>0</v>
      </c>
      <c r="V39" s="15">
        <f>SUMIF('16'!B:B,summary!A:A,'16'!D:D)</f>
        <v>0</v>
      </c>
      <c r="W39" s="15">
        <f>SUMIF('17'!B:B,summary!A:A,'17'!D:D)</f>
        <v>0</v>
      </c>
      <c r="X39" s="15">
        <f>SUMIF('18'!B:B,summary!A:A,'18'!D:D)</f>
        <v>0</v>
      </c>
      <c r="Y39" s="15">
        <f>SUMIF('19'!B:B,summary!A:A,'19'!D:D)</f>
        <v>0</v>
      </c>
      <c r="Z39" s="15">
        <f>SUMIF('20'!B:B,summary!A:A,'20'!D:D)</f>
        <v>0</v>
      </c>
      <c r="AA39" s="15">
        <f>SUMIF('21'!B:B,summary!A:A,'21'!D:D)</f>
        <v>0</v>
      </c>
      <c r="AB39" s="15">
        <f>SUMIF('22'!B:B,summary!A:A,'22'!D:D)</f>
        <v>5</v>
      </c>
      <c r="AC39" s="15">
        <f>SUMIF('23'!B:B,summary!A:A,'23'!D:D)</f>
        <v>0</v>
      </c>
      <c r="AD39" s="15">
        <f>SUMIF('24'!B:B,summary!A:A,'24'!D:D)</f>
        <v>0</v>
      </c>
      <c r="AE39" s="15">
        <f>SUMIF('25'!B:B,summary!A:A,'25'!D:D)</f>
        <v>0</v>
      </c>
      <c r="AF39" s="15">
        <f>SUMIF('26'!B:B,summary!A:A,'26'!D:D)</f>
        <v>0</v>
      </c>
      <c r="AG39" s="15">
        <f>SUMIF('27'!B:B,summary!A:A,'27'!D:D)</f>
        <v>0</v>
      </c>
      <c r="AH39" s="15">
        <f>SUMIF('28'!B:B,summary!A:A,'28'!D:D)</f>
        <v>0</v>
      </c>
      <c r="AI39" s="15">
        <f>SUMIF('29'!B:B,summary!A:A,'29'!D:D)</f>
        <v>0</v>
      </c>
      <c r="AJ39" s="15">
        <f>SUMIF('30'!B:B,summary!A:A,'30'!D:D)</f>
        <v>0</v>
      </c>
      <c r="AK39" s="15">
        <f>SUMIF('31'!B:B,summary!A:A,'31'!D:D)</f>
        <v>0</v>
      </c>
      <c r="AL39" s="41">
        <f t="shared" si="14"/>
        <v>5</v>
      </c>
      <c r="AM39" s="75"/>
      <c r="AN39" s="96">
        <f t="shared" si="15"/>
        <v>0</v>
      </c>
      <c r="AO39" s="74">
        <f t="shared" si="16"/>
        <v>-5</v>
      </c>
      <c r="AP39" s="101"/>
      <c r="AQ39" s="102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4"/>
      <c r="BW39" s="104"/>
    </row>
    <row r="40" spans="1:75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15">
        <f>SUMIF('1'!B:B,summary!A:A,'1'!D:D)</f>
        <v>0</v>
      </c>
      <c r="H40" s="15">
        <f>SUMIF('2'!B:B,summary!A:A,'2'!D:D)</f>
        <v>0</v>
      </c>
      <c r="I40" s="15">
        <f>SUMIF('3'!B:B,summary!A:A,'3'!D:D)</f>
        <v>0</v>
      </c>
      <c r="J40" s="15">
        <f>SUMIF('4'!B:B,summary!A:A,'4'!D:D)</f>
        <v>0</v>
      </c>
      <c r="K40" s="15">
        <f>SUMIF('5'!B:B,summary!A:A,'5'!D:D)</f>
        <v>2</v>
      </c>
      <c r="L40" s="15">
        <f>SUMIF('6'!B:B,summary!A:A,'6'!D:D)</f>
        <v>0</v>
      </c>
      <c r="M40" s="15">
        <f>SUMIF('7'!B:B,summary!A:A,'7'!D:D)</f>
        <v>0</v>
      </c>
      <c r="N40" s="15">
        <f>SUMIF('8'!B:B,summary!A:A,'8'!D:D)</f>
        <v>0</v>
      </c>
      <c r="O40" s="15">
        <f>SUMIF('9'!B:B,summary!A:A,'9'!D:D)</f>
        <v>0</v>
      </c>
      <c r="P40" s="15">
        <f>SUMIF('10'!B:B,summary!A:A,'10'!D:D)</f>
        <v>0</v>
      </c>
      <c r="Q40" s="15">
        <f>SUMIF('11'!B:B,summary!A:A,'11'!D:D)</f>
        <v>0</v>
      </c>
      <c r="R40" s="15">
        <f>SUMIF('12'!B:B,summary!A:A,'12'!D:D)</f>
        <v>0</v>
      </c>
      <c r="S40" s="15">
        <f>SUMIF('13'!B:B,summary!A:A,'13'!D:D)</f>
        <v>0</v>
      </c>
      <c r="T40" s="15">
        <f>SUMIF('14'!B:B,summary!A:A,'14'!D:D)</f>
        <v>0</v>
      </c>
      <c r="U40" s="15">
        <f>SUMIF('15'!B:B,summary!A:A,'15'!D:D)</f>
        <v>0</v>
      </c>
      <c r="V40" s="15">
        <f>SUMIF('16'!B:B,summary!A:A,'16'!D:D)</f>
        <v>0</v>
      </c>
      <c r="W40" s="15">
        <f>SUMIF('17'!B:B,summary!A:A,'17'!D:D)</f>
        <v>0</v>
      </c>
      <c r="X40" s="15">
        <f>SUMIF('18'!B:B,summary!A:A,'18'!D:D)</f>
        <v>0</v>
      </c>
      <c r="Y40" s="15">
        <f>SUMIF('19'!B:B,summary!A:A,'19'!D:D)</f>
        <v>0</v>
      </c>
      <c r="Z40" s="15">
        <f>SUMIF('20'!B:B,summary!A:A,'20'!D:D)</f>
        <v>0</v>
      </c>
      <c r="AA40" s="15">
        <f>SUMIF('21'!B:B,summary!A:A,'21'!D:D)</f>
        <v>0</v>
      </c>
      <c r="AB40" s="15">
        <f>SUMIF('22'!B:B,summary!A:A,'22'!D:D)</f>
        <v>2</v>
      </c>
      <c r="AC40" s="15">
        <f>SUMIF('23'!B:B,summary!A:A,'23'!D:D)</f>
        <v>0</v>
      </c>
      <c r="AD40" s="15">
        <f>SUMIF('24'!B:B,summary!A:A,'24'!D:D)</f>
        <v>0</v>
      </c>
      <c r="AE40" s="15">
        <f>SUMIF('25'!B:B,summary!A:A,'25'!D:D)</f>
        <v>0</v>
      </c>
      <c r="AF40" s="15">
        <f>SUMIF('26'!B:B,summary!A:A,'26'!D:D)</f>
        <v>0</v>
      </c>
      <c r="AG40" s="15">
        <f>SUMIF('27'!B:B,summary!A:A,'27'!D:D)</f>
        <v>0</v>
      </c>
      <c r="AH40" s="15">
        <f>SUMIF('28'!B:B,summary!A:A,'28'!D:D)</f>
        <v>0</v>
      </c>
      <c r="AI40" s="15">
        <f>SUMIF('29'!B:B,summary!A:A,'29'!D:D)</f>
        <v>0</v>
      </c>
      <c r="AJ40" s="15">
        <f>SUMIF('30'!B:B,summary!A:A,'30'!D:D)</f>
        <v>0</v>
      </c>
      <c r="AK40" s="15">
        <f>SUMIF('31'!B:B,summary!A:A,'31'!D:D)</f>
        <v>0</v>
      </c>
      <c r="AL40" s="41">
        <f t="shared" si="14"/>
        <v>4</v>
      </c>
      <c r="AM40" s="75"/>
      <c r="AN40" s="96">
        <f t="shared" si="15"/>
        <v>0</v>
      </c>
      <c r="AO40" s="74">
        <f t="shared" si="16"/>
        <v>-4</v>
      </c>
      <c r="AP40" s="101"/>
      <c r="AQ40" s="102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4"/>
      <c r="BW40" s="104"/>
    </row>
    <row r="41" spans="1:75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15">
        <f>SUMIF('1'!B:B,summary!A:A,'1'!D:D)</f>
        <v>0</v>
      </c>
      <c r="H41" s="15">
        <f>SUMIF('2'!B:B,summary!A:A,'2'!D:D)</f>
        <v>0</v>
      </c>
      <c r="I41" s="15">
        <f>SUMIF('3'!B:B,summary!A:A,'3'!D:D)</f>
        <v>0</v>
      </c>
      <c r="J41" s="15">
        <f>SUMIF('4'!B:B,summary!A:A,'4'!D:D)</f>
        <v>0</v>
      </c>
      <c r="K41" s="15">
        <f>SUMIF('5'!B:B,summary!A:A,'5'!D:D)</f>
        <v>1</v>
      </c>
      <c r="L41" s="15">
        <f>SUMIF('6'!B:B,summary!A:A,'6'!D:D)</f>
        <v>0</v>
      </c>
      <c r="M41" s="15">
        <f>SUMIF('7'!B:B,summary!A:A,'7'!D:D)</f>
        <v>0</v>
      </c>
      <c r="N41" s="15">
        <f>SUMIF('8'!B:B,summary!A:A,'8'!D:D)</f>
        <v>0</v>
      </c>
      <c r="O41" s="15">
        <f>SUMIF('9'!B:B,summary!A:A,'9'!D:D)</f>
        <v>0</v>
      </c>
      <c r="P41" s="15">
        <f>SUMIF('10'!B:B,summary!A:A,'10'!D:D)</f>
        <v>0</v>
      </c>
      <c r="Q41" s="15">
        <f>SUMIF('11'!B:B,summary!A:A,'11'!D:D)</f>
        <v>0</v>
      </c>
      <c r="R41" s="15">
        <f>SUMIF('12'!B:B,summary!A:A,'12'!D:D)</f>
        <v>0</v>
      </c>
      <c r="S41" s="15">
        <f>SUMIF('13'!B:B,summary!A:A,'13'!D:D)</f>
        <v>0</v>
      </c>
      <c r="T41" s="15">
        <f>SUMIF('14'!B:B,summary!A:A,'14'!D:D)</f>
        <v>0</v>
      </c>
      <c r="U41" s="15">
        <f>SUMIF('15'!B:B,summary!A:A,'15'!D:D)</f>
        <v>0</v>
      </c>
      <c r="V41" s="15">
        <f>SUMIF('16'!B:B,summary!A:A,'16'!D:D)</f>
        <v>0</v>
      </c>
      <c r="W41" s="15">
        <f>SUMIF('17'!B:B,summary!A:A,'17'!D:D)</f>
        <v>0</v>
      </c>
      <c r="X41" s="15">
        <f>SUMIF('18'!B:B,summary!A:A,'18'!D:D)</f>
        <v>0</v>
      </c>
      <c r="Y41" s="15">
        <f>SUMIF('19'!B:B,summary!A:A,'19'!D:D)</f>
        <v>0</v>
      </c>
      <c r="Z41" s="15">
        <f>SUMIF('20'!B:B,summary!A:A,'20'!D:D)</f>
        <v>0</v>
      </c>
      <c r="AA41" s="15">
        <f>SUMIF('21'!B:B,summary!A:A,'21'!D:D)</f>
        <v>0</v>
      </c>
      <c r="AB41" s="15">
        <f>SUMIF('22'!B:B,summary!A:A,'22'!D:D)</f>
        <v>1</v>
      </c>
      <c r="AC41" s="15">
        <f>SUMIF('23'!B:B,summary!A:A,'23'!D:D)</f>
        <v>0</v>
      </c>
      <c r="AD41" s="15">
        <f>SUMIF('24'!B:B,summary!A:A,'24'!D:D)</f>
        <v>0</v>
      </c>
      <c r="AE41" s="15">
        <f>SUMIF('25'!B:B,summary!A:A,'25'!D:D)</f>
        <v>0</v>
      </c>
      <c r="AF41" s="15">
        <f>SUMIF('26'!B:B,summary!A:A,'26'!D:D)</f>
        <v>0</v>
      </c>
      <c r="AG41" s="15">
        <f>SUMIF('27'!B:B,summary!A:A,'27'!D:D)</f>
        <v>0</v>
      </c>
      <c r="AH41" s="15">
        <f>SUMIF('28'!B:B,summary!A:A,'28'!D:D)</f>
        <v>0</v>
      </c>
      <c r="AI41" s="15">
        <f>SUMIF('29'!B:B,summary!A:A,'29'!D:D)</f>
        <v>0</v>
      </c>
      <c r="AJ41" s="15">
        <f>SUMIF('30'!B:B,summary!A:A,'30'!D:D)</f>
        <v>0</v>
      </c>
      <c r="AK41" s="15">
        <f>SUMIF('31'!B:B,summary!A:A,'31'!D:D)</f>
        <v>0</v>
      </c>
      <c r="AL41" s="41">
        <f t="shared" si="14"/>
        <v>2</v>
      </c>
      <c r="AM41" s="75"/>
      <c r="AN41" s="96">
        <f t="shared" si="15"/>
        <v>0</v>
      </c>
      <c r="AO41" s="74">
        <f t="shared" si="16"/>
        <v>-2</v>
      </c>
      <c r="AP41" s="101"/>
      <c r="AQ41" s="102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4"/>
      <c r="BW41" s="104"/>
    </row>
    <row r="42" spans="1:75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15">
        <f>SUMIF('1'!B:B,summary!A:A,'1'!D:D)</f>
        <v>0</v>
      </c>
      <c r="H42" s="15">
        <f>SUMIF('2'!B:B,summary!A:A,'2'!D:D)</f>
        <v>0</v>
      </c>
      <c r="I42" s="15">
        <f>SUMIF('3'!B:B,summary!A:A,'3'!D:D)</f>
        <v>0</v>
      </c>
      <c r="J42" s="15">
        <f>SUMIF('4'!B:B,summary!A:A,'4'!D:D)</f>
        <v>0</v>
      </c>
      <c r="K42" s="15">
        <f>SUMIF('5'!B:B,summary!A:A,'5'!D:D)</f>
        <v>1</v>
      </c>
      <c r="L42" s="15">
        <f>SUMIF('6'!B:B,summary!A:A,'6'!D:D)</f>
        <v>0</v>
      </c>
      <c r="M42" s="15">
        <f>SUMIF('7'!B:B,summary!A:A,'7'!D:D)</f>
        <v>0</v>
      </c>
      <c r="N42" s="15">
        <f>SUMIF('8'!B:B,summary!A:A,'8'!D:D)</f>
        <v>0</v>
      </c>
      <c r="O42" s="15">
        <f>SUMIF('9'!B:B,summary!A:A,'9'!D:D)</f>
        <v>0</v>
      </c>
      <c r="P42" s="15">
        <f>SUMIF('10'!B:B,summary!A:A,'10'!D:D)</f>
        <v>0</v>
      </c>
      <c r="Q42" s="15">
        <f>SUMIF('11'!B:B,summary!A:A,'11'!D:D)</f>
        <v>0</v>
      </c>
      <c r="R42" s="15">
        <f>SUMIF('12'!B:B,summary!A:A,'12'!D:D)</f>
        <v>0</v>
      </c>
      <c r="S42" s="15">
        <f>SUMIF('13'!B:B,summary!A:A,'13'!D:D)</f>
        <v>0</v>
      </c>
      <c r="T42" s="15">
        <f>SUMIF('14'!B:B,summary!A:A,'14'!D:D)</f>
        <v>0</v>
      </c>
      <c r="U42" s="15">
        <f>SUMIF('15'!B:B,summary!A:A,'15'!D:D)</f>
        <v>0</v>
      </c>
      <c r="V42" s="15">
        <f>SUMIF('16'!B:B,summary!A:A,'16'!D:D)</f>
        <v>0</v>
      </c>
      <c r="W42" s="15">
        <f>SUMIF('17'!B:B,summary!A:A,'17'!D:D)</f>
        <v>0</v>
      </c>
      <c r="X42" s="15">
        <f>SUMIF('18'!B:B,summary!A:A,'18'!D:D)</f>
        <v>0</v>
      </c>
      <c r="Y42" s="15">
        <f>SUMIF('19'!B:B,summary!A:A,'19'!D:D)</f>
        <v>0</v>
      </c>
      <c r="Z42" s="15">
        <f>SUMIF('20'!B:B,summary!A:A,'20'!D:D)</f>
        <v>0</v>
      </c>
      <c r="AA42" s="15">
        <f>SUMIF('21'!B:B,summary!A:A,'21'!D:D)</f>
        <v>0</v>
      </c>
      <c r="AB42" s="15">
        <f>SUMIF('22'!B:B,summary!A:A,'22'!D:D)</f>
        <v>1</v>
      </c>
      <c r="AC42" s="15">
        <f>SUMIF('23'!B:B,summary!A:A,'23'!D:D)</f>
        <v>0</v>
      </c>
      <c r="AD42" s="15">
        <f>SUMIF('24'!B:B,summary!A:A,'24'!D:D)</f>
        <v>0</v>
      </c>
      <c r="AE42" s="15">
        <f>SUMIF('25'!B:B,summary!A:A,'25'!D:D)</f>
        <v>0</v>
      </c>
      <c r="AF42" s="15">
        <f>SUMIF('26'!B:B,summary!A:A,'26'!D:D)</f>
        <v>0</v>
      </c>
      <c r="AG42" s="15">
        <f>SUMIF('27'!B:B,summary!A:A,'27'!D:D)</f>
        <v>0</v>
      </c>
      <c r="AH42" s="15">
        <f>SUMIF('28'!B:B,summary!A:A,'28'!D:D)</f>
        <v>0</v>
      </c>
      <c r="AI42" s="15">
        <f>SUMIF('29'!B:B,summary!A:A,'29'!D:D)</f>
        <v>0</v>
      </c>
      <c r="AJ42" s="15">
        <f>SUMIF('30'!B:B,summary!A:A,'30'!D:D)</f>
        <v>0</v>
      </c>
      <c r="AK42" s="15">
        <f>SUMIF('31'!B:B,summary!A:A,'31'!D:D)</f>
        <v>0</v>
      </c>
      <c r="AL42" s="41">
        <f t="shared" si="14"/>
        <v>2</v>
      </c>
      <c r="AM42" s="75"/>
      <c r="AN42" s="96">
        <f t="shared" si="15"/>
        <v>0</v>
      </c>
      <c r="AO42" s="74">
        <f t="shared" si="16"/>
        <v>-2</v>
      </c>
      <c r="AP42" s="101"/>
      <c r="AQ42" s="102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4"/>
      <c r="BW42" s="104"/>
    </row>
    <row r="43" spans="1:75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15">
        <f>SUMIF('1'!B:B,summary!A:A,'1'!D:D)</f>
        <v>0</v>
      </c>
      <c r="H43" s="15">
        <f>SUMIF('2'!B:B,summary!A:A,'2'!D:D)</f>
        <v>0</v>
      </c>
      <c r="I43" s="15">
        <f>SUMIF('3'!B:B,summary!A:A,'3'!D:D)</f>
        <v>0</v>
      </c>
      <c r="J43" s="15">
        <f>SUMIF('4'!B:B,summary!A:A,'4'!D:D)</f>
        <v>0</v>
      </c>
      <c r="K43" s="15">
        <f>SUMIF('5'!B:B,summary!A:A,'5'!D:D)</f>
        <v>0</v>
      </c>
      <c r="L43" s="15">
        <f>SUMIF('6'!B:B,summary!A:A,'6'!D:D)</f>
        <v>0</v>
      </c>
      <c r="M43" s="15">
        <f>SUMIF('7'!B:B,summary!A:A,'7'!D:D)</f>
        <v>0</v>
      </c>
      <c r="N43" s="15">
        <f>SUMIF('8'!B:B,summary!A:A,'8'!D:D)</f>
        <v>0</v>
      </c>
      <c r="O43" s="15">
        <f>SUMIF('9'!B:B,summary!A:A,'9'!D:D)</f>
        <v>0</v>
      </c>
      <c r="P43" s="15">
        <f>SUMIF('10'!B:B,summary!A:A,'10'!D:D)</f>
        <v>0</v>
      </c>
      <c r="Q43" s="15">
        <f>SUMIF('11'!B:B,summary!A:A,'11'!D:D)</f>
        <v>0</v>
      </c>
      <c r="R43" s="15">
        <f>SUMIF('12'!B:B,summary!A:A,'12'!D:D)</f>
        <v>0</v>
      </c>
      <c r="S43" s="15">
        <f>SUMIF('13'!B:B,summary!A:A,'13'!D:D)</f>
        <v>0</v>
      </c>
      <c r="T43" s="15">
        <f>SUMIF('14'!B:B,summary!A:A,'14'!D:D)</f>
        <v>0</v>
      </c>
      <c r="U43" s="15">
        <f>SUMIF('15'!B:B,summary!A:A,'15'!D:D)</f>
        <v>0</v>
      </c>
      <c r="V43" s="15">
        <f>SUMIF('16'!B:B,summary!A:A,'16'!D:D)</f>
        <v>0</v>
      </c>
      <c r="W43" s="15">
        <f>SUMIF('17'!B:B,summary!A:A,'17'!D:D)</f>
        <v>0</v>
      </c>
      <c r="X43" s="15">
        <f>SUMIF('18'!B:B,summary!A:A,'18'!D:D)</f>
        <v>0</v>
      </c>
      <c r="Y43" s="15">
        <f>SUMIF('19'!B:B,summary!A:A,'19'!D:D)</f>
        <v>0</v>
      </c>
      <c r="Z43" s="15">
        <f>SUMIF('20'!B:B,summary!A:A,'20'!D:D)</f>
        <v>0</v>
      </c>
      <c r="AA43" s="15">
        <f>SUMIF('21'!B:B,summary!A:A,'21'!D:D)</f>
        <v>0</v>
      </c>
      <c r="AB43" s="15">
        <f>SUMIF('22'!B:B,summary!A:A,'22'!D:D)</f>
        <v>0</v>
      </c>
      <c r="AC43" s="15">
        <f>SUMIF('23'!B:B,summary!A:A,'23'!D:D)</f>
        <v>0</v>
      </c>
      <c r="AD43" s="15">
        <f>SUMIF('24'!B:B,summary!A:A,'24'!D:D)</f>
        <v>0</v>
      </c>
      <c r="AE43" s="15">
        <f>SUMIF('25'!B:B,summary!A:A,'25'!D:D)</f>
        <v>0</v>
      </c>
      <c r="AF43" s="15">
        <f>SUMIF('26'!B:B,summary!A:A,'26'!D:D)</f>
        <v>0</v>
      </c>
      <c r="AG43" s="15">
        <f>SUMIF('27'!B:B,summary!A:A,'27'!D:D)</f>
        <v>0</v>
      </c>
      <c r="AH43" s="15">
        <f>SUMIF('28'!B:B,summary!A:A,'28'!D:D)</f>
        <v>0</v>
      </c>
      <c r="AI43" s="15">
        <f>SUMIF('29'!B:B,summary!A:A,'29'!D:D)</f>
        <v>0</v>
      </c>
      <c r="AJ43" s="15">
        <f>SUMIF('30'!B:B,summary!A:A,'30'!D:D)</f>
        <v>0</v>
      </c>
      <c r="AK43" s="15">
        <f>SUMIF('31'!B:B,summary!A:A,'31'!D:D)</f>
        <v>0</v>
      </c>
      <c r="AL43" s="41">
        <f t="shared" si="14"/>
        <v>0</v>
      </c>
      <c r="AM43" s="75"/>
      <c r="AN43" s="96">
        <f t="shared" si="15"/>
        <v>0</v>
      </c>
      <c r="AO43" s="74">
        <f t="shared" si="16"/>
        <v>0</v>
      </c>
      <c r="AP43" s="101"/>
      <c r="AQ43" s="102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4"/>
      <c r="BW43" s="104"/>
    </row>
    <row r="44" spans="1:75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15">
        <f>SUMIF('1'!B:B,summary!A:A,'1'!D:D)</f>
        <v>0</v>
      </c>
      <c r="H44" s="15">
        <f>SUMIF('2'!B:B,summary!A:A,'2'!D:D)</f>
        <v>0</v>
      </c>
      <c r="I44" s="15">
        <f>SUMIF('3'!B:B,summary!A:A,'3'!D:D)</f>
        <v>0</v>
      </c>
      <c r="J44" s="15">
        <f>SUMIF('4'!B:B,summary!A:A,'4'!D:D)</f>
        <v>0</v>
      </c>
      <c r="K44" s="15">
        <f>SUMIF('5'!B:B,summary!A:A,'5'!D:D)</f>
        <v>0</v>
      </c>
      <c r="L44" s="15">
        <f>SUMIF('6'!B:B,summary!A:A,'6'!D:D)</f>
        <v>0</v>
      </c>
      <c r="M44" s="15">
        <f>SUMIF('7'!B:B,summary!A:A,'7'!D:D)</f>
        <v>0</v>
      </c>
      <c r="N44" s="15">
        <f>SUMIF('8'!B:B,summary!A:A,'8'!D:D)</f>
        <v>0</v>
      </c>
      <c r="O44" s="15">
        <f>SUMIF('9'!B:B,summary!A:A,'9'!D:D)</f>
        <v>0</v>
      </c>
      <c r="P44" s="15">
        <f>SUMIF('10'!B:B,summary!A:A,'10'!D:D)</f>
        <v>0</v>
      </c>
      <c r="Q44" s="15">
        <f>SUMIF('11'!B:B,summary!A:A,'11'!D:D)</f>
        <v>0</v>
      </c>
      <c r="R44" s="15">
        <f>SUMIF('12'!B:B,summary!A:A,'12'!D:D)</f>
        <v>0</v>
      </c>
      <c r="S44" s="15">
        <f>SUMIF('13'!B:B,summary!A:A,'13'!D:D)</f>
        <v>0</v>
      </c>
      <c r="T44" s="15">
        <f>SUMIF('14'!B:B,summary!A:A,'14'!D:D)</f>
        <v>0</v>
      </c>
      <c r="U44" s="15">
        <f>SUMIF('15'!B:B,summary!A:A,'15'!D:D)</f>
        <v>0</v>
      </c>
      <c r="V44" s="15">
        <f>SUMIF('16'!B:B,summary!A:A,'16'!D:D)</f>
        <v>0</v>
      </c>
      <c r="W44" s="15">
        <f>SUMIF('17'!B:B,summary!A:A,'17'!D:D)</f>
        <v>0</v>
      </c>
      <c r="X44" s="15">
        <f>SUMIF('18'!B:B,summary!A:A,'18'!D:D)</f>
        <v>0</v>
      </c>
      <c r="Y44" s="15">
        <f>SUMIF('19'!B:B,summary!A:A,'19'!D:D)</f>
        <v>0</v>
      </c>
      <c r="Z44" s="15">
        <f>SUMIF('20'!B:B,summary!A:A,'20'!D:D)</f>
        <v>0</v>
      </c>
      <c r="AA44" s="15">
        <f>SUMIF('21'!B:B,summary!A:A,'21'!D:D)</f>
        <v>0</v>
      </c>
      <c r="AB44" s="15">
        <f>SUMIF('22'!B:B,summary!A:A,'22'!D:D)</f>
        <v>0</v>
      </c>
      <c r="AC44" s="15">
        <f>SUMIF('23'!B:B,summary!A:A,'23'!D:D)</f>
        <v>0</v>
      </c>
      <c r="AD44" s="15">
        <f>SUMIF('24'!B:B,summary!A:A,'24'!D:D)</f>
        <v>0</v>
      </c>
      <c r="AE44" s="15">
        <f>SUMIF('25'!B:B,summary!A:A,'25'!D:D)</f>
        <v>0</v>
      </c>
      <c r="AF44" s="15">
        <f>SUMIF('26'!B:B,summary!A:A,'26'!D:D)</f>
        <v>0</v>
      </c>
      <c r="AG44" s="15">
        <f>SUMIF('27'!B:B,summary!A:A,'27'!D:D)</f>
        <v>0</v>
      </c>
      <c r="AH44" s="15">
        <f>SUMIF('28'!B:B,summary!A:A,'28'!D:D)</f>
        <v>0</v>
      </c>
      <c r="AI44" s="15">
        <f>SUMIF('29'!B:B,summary!A:A,'29'!D:D)</f>
        <v>0</v>
      </c>
      <c r="AJ44" s="15">
        <f>SUMIF('30'!B:B,summary!A:A,'30'!D:D)</f>
        <v>0</v>
      </c>
      <c r="AK44" s="15">
        <f>SUMIF('31'!B:B,summary!A:A,'31'!D:D)</f>
        <v>0</v>
      </c>
      <c r="AL44" s="41">
        <f t="shared" si="14"/>
        <v>0</v>
      </c>
      <c r="AM44" s="75"/>
      <c r="AN44" s="96">
        <f t="shared" si="15"/>
        <v>0</v>
      </c>
      <c r="AO44" s="74">
        <f t="shared" si="16"/>
        <v>0</v>
      </c>
      <c r="AP44" s="101"/>
      <c r="AQ44" s="102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4"/>
      <c r="BW44" s="104"/>
    </row>
    <row r="45" spans="1:75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15">
        <f>SUMIF('1'!B:B,summary!A:A,'1'!D:D)</f>
        <v>0</v>
      </c>
      <c r="H45" s="15">
        <f>SUMIF('2'!B:B,summary!A:A,'2'!D:D)</f>
        <v>0</v>
      </c>
      <c r="I45" s="15">
        <f>SUMIF('3'!B:B,summary!A:A,'3'!D:D)</f>
        <v>1</v>
      </c>
      <c r="J45" s="15">
        <f>SUMIF('4'!B:B,summary!A:A,'4'!D:D)</f>
        <v>0</v>
      </c>
      <c r="K45" s="15">
        <f>SUMIF('5'!B:B,summary!A:A,'5'!D:D)</f>
        <v>0</v>
      </c>
      <c r="L45" s="15">
        <f>SUMIF('6'!B:B,summary!A:A,'6'!D:D)</f>
        <v>0</v>
      </c>
      <c r="M45" s="15">
        <f>SUMIF('7'!B:B,summary!A:A,'7'!D:D)</f>
        <v>0</v>
      </c>
      <c r="N45" s="15">
        <f>SUMIF('8'!B:B,summary!A:A,'8'!D:D)</f>
        <v>0</v>
      </c>
      <c r="O45" s="15">
        <f>SUMIF('9'!B:B,summary!A:A,'9'!D:D)</f>
        <v>0</v>
      </c>
      <c r="P45" s="15">
        <f>SUMIF('10'!B:B,summary!A:A,'10'!D:D)</f>
        <v>0</v>
      </c>
      <c r="Q45" s="15">
        <f>SUMIF('11'!B:B,summary!A:A,'11'!D:D)</f>
        <v>0</v>
      </c>
      <c r="R45" s="15">
        <f>SUMIF('12'!B:B,summary!A:A,'12'!D:D)</f>
        <v>0</v>
      </c>
      <c r="S45" s="15">
        <f>SUMIF('13'!B:B,summary!A:A,'13'!D:D)</f>
        <v>0</v>
      </c>
      <c r="T45" s="15">
        <f>SUMIF('14'!B:B,summary!A:A,'14'!D:D)</f>
        <v>0</v>
      </c>
      <c r="U45" s="15">
        <f>SUMIF('15'!B:B,summary!A:A,'15'!D:D)</f>
        <v>0</v>
      </c>
      <c r="V45" s="15">
        <f>SUMIF('16'!B:B,summary!A:A,'16'!D:D)</f>
        <v>0</v>
      </c>
      <c r="W45" s="15">
        <f>SUMIF('17'!B:B,summary!A:A,'17'!D:D)</f>
        <v>0</v>
      </c>
      <c r="X45" s="15">
        <f>SUMIF('18'!B:B,summary!A:A,'18'!D:D)</f>
        <v>0</v>
      </c>
      <c r="Y45" s="15">
        <f>SUMIF('19'!B:B,summary!A:A,'19'!D:D)</f>
        <v>0</v>
      </c>
      <c r="Z45" s="15">
        <f>SUMIF('20'!B:B,summary!A:A,'20'!D:D)</f>
        <v>0</v>
      </c>
      <c r="AA45" s="15">
        <f>SUMIF('21'!B:B,summary!A:A,'21'!D:D)</f>
        <v>0</v>
      </c>
      <c r="AB45" s="15">
        <f>SUMIF('22'!B:B,summary!A:A,'22'!D:D)</f>
        <v>0</v>
      </c>
      <c r="AC45" s="15">
        <f>SUMIF('23'!B:B,summary!A:A,'23'!D:D)</f>
        <v>0</v>
      </c>
      <c r="AD45" s="15">
        <f>SUMIF('24'!B:B,summary!A:A,'24'!D:D)</f>
        <v>0</v>
      </c>
      <c r="AE45" s="15">
        <f>SUMIF('25'!B:B,summary!A:A,'25'!D:D)</f>
        <v>0</v>
      </c>
      <c r="AF45" s="15">
        <f>SUMIF('26'!B:B,summary!A:A,'26'!D:D)</f>
        <v>0</v>
      </c>
      <c r="AG45" s="15">
        <f>SUMIF('27'!B:B,summary!A:A,'27'!D:D)</f>
        <v>0</v>
      </c>
      <c r="AH45" s="15">
        <f>SUMIF('28'!B:B,summary!A:A,'28'!D:D)</f>
        <v>0</v>
      </c>
      <c r="AI45" s="15">
        <f>SUMIF('29'!B:B,summary!A:A,'29'!D:D)</f>
        <v>0</v>
      </c>
      <c r="AJ45" s="15">
        <f>SUMIF('30'!B:B,summary!A:A,'30'!D:D)</f>
        <v>0</v>
      </c>
      <c r="AK45" s="15">
        <f>SUMIF('31'!B:B,summary!A:A,'31'!D:D)</f>
        <v>0</v>
      </c>
      <c r="AL45" s="41">
        <f t="shared" si="14"/>
        <v>1</v>
      </c>
      <c r="AM45" s="75"/>
      <c r="AN45" s="96">
        <f t="shared" si="15"/>
        <v>0</v>
      </c>
      <c r="AO45" s="74">
        <f t="shared" si="16"/>
        <v>-1</v>
      </c>
      <c r="AP45" s="101"/>
      <c r="AQ45" s="102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4"/>
      <c r="BW45" s="104"/>
    </row>
    <row r="46" spans="1:75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15">
        <f>SUMIF('1'!B:B,summary!A:A,'1'!D:D)</f>
        <v>0</v>
      </c>
      <c r="H46" s="15">
        <f>SUMIF('2'!B:B,summary!A:A,'2'!D:D)</f>
        <v>0</v>
      </c>
      <c r="I46" s="15">
        <f>SUMIF('3'!B:B,summary!A:A,'3'!D:D)</f>
        <v>0</v>
      </c>
      <c r="J46" s="15">
        <f>SUMIF('4'!B:B,summary!A:A,'4'!D:D)</f>
        <v>0</v>
      </c>
      <c r="K46" s="15">
        <f>SUMIF('5'!B:B,summary!A:A,'5'!D:D)</f>
        <v>0</v>
      </c>
      <c r="L46" s="15">
        <f>SUMIF('6'!B:B,summary!A:A,'6'!D:D)</f>
        <v>0</v>
      </c>
      <c r="M46" s="15">
        <f>SUMIF('7'!B:B,summary!A:A,'7'!D:D)</f>
        <v>0</v>
      </c>
      <c r="N46" s="15">
        <f>SUMIF('8'!B:B,summary!A:A,'8'!D:D)</f>
        <v>0</v>
      </c>
      <c r="O46" s="15">
        <f>SUMIF('9'!B:B,summary!A:A,'9'!D:D)</f>
        <v>0</v>
      </c>
      <c r="P46" s="15">
        <f>SUMIF('10'!B:B,summary!A:A,'10'!D:D)</f>
        <v>0</v>
      </c>
      <c r="Q46" s="15">
        <f>SUMIF('11'!B:B,summary!A:A,'11'!D:D)</f>
        <v>0</v>
      </c>
      <c r="R46" s="15">
        <f>SUMIF('12'!B:B,summary!A:A,'12'!D:D)</f>
        <v>0</v>
      </c>
      <c r="S46" s="15">
        <f>SUMIF('13'!B:B,summary!A:A,'13'!D:D)</f>
        <v>0</v>
      </c>
      <c r="T46" s="15">
        <f>SUMIF('14'!B:B,summary!A:A,'14'!D:D)</f>
        <v>0</v>
      </c>
      <c r="U46" s="15">
        <f>SUMIF('15'!B:B,summary!A:A,'15'!D:D)</f>
        <v>0</v>
      </c>
      <c r="V46" s="15">
        <f>SUMIF('16'!B:B,summary!A:A,'16'!D:D)</f>
        <v>0</v>
      </c>
      <c r="W46" s="15">
        <f>SUMIF('17'!B:B,summary!A:A,'17'!D:D)</f>
        <v>0</v>
      </c>
      <c r="X46" s="15">
        <f>SUMIF('18'!B:B,summary!A:A,'18'!D:D)</f>
        <v>0</v>
      </c>
      <c r="Y46" s="15">
        <f>SUMIF('19'!B:B,summary!A:A,'19'!D:D)</f>
        <v>0</v>
      </c>
      <c r="Z46" s="15">
        <f>SUMIF('20'!B:B,summary!A:A,'20'!D:D)</f>
        <v>0</v>
      </c>
      <c r="AA46" s="15">
        <f>SUMIF('21'!B:B,summary!A:A,'21'!D:D)</f>
        <v>0</v>
      </c>
      <c r="AB46" s="15">
        <f>SUMIF('22'!B:B,summary!A:A,'22'!D:D)</f>
        <v>0</v>
      </c>
      <c r="AC46" s="15">
        <f>SUMIF('23'!B:B,summary!A:A,'23'!D:D)</f>
        <v>0</v>
      </c>
      <c r="AD46" s="15">
        <f>SUMIF('24'!B:B,summary!A:A,'24'!D:D)</f>
        <v>0</v>
      </c>
      <c r="AE46" s="15">
        <f>SUMIF('25'!B:B,summary!A:A,'25'!D:D)</f>
        <v>0</v>
      </c>
      <c r="AF46" s="15">
        <f>SUMIF('26'!B:B,summary!A:A,'26'!D:D)</f>
        <v>0</v>
      </c>
      <c r="AG46" s="15">
        <f>SUMIF('27'!B:B,summary!A:A,'27'!D:D)</f>
        <v>0</v>
      </c>
      <c r="AH46" s="15">
        <f>SUMIF('28'!B:B,summary!A:A,'28'!D:D)</f>
        <v>0</v>
      </c>
      <c r="AI46" s="15">
        <f>SUMIF('29'!B:B,summary!A:A,'29'!D:D)</f>
        <v>0</v>
      </c>
      <c r="AJ46" s="15">
        <f>SUMIF('30'!B:B,summary!A:A,'30'!D:D)</f>
        <v>0</v>
      </c>
      <c r="AK46" s="15">
        <f>SUMIF('31'!B:B,summary!A:A,'31'!D:D)</f>
        <v>0</v>
      </c>
      <c r="AL46" s="41">
        <f t="shared" si="14"/>
        <v>0</v>
      </c>
      <c r="AM46" s="75"/>
      <c r="AN46" s="96">
        <f t="shared" si="15"/>
        <v>0</v>
      </c>
      <c r="AO46" s="74">
        <f t="shared" si="16"/>
        <v>0</v>
      </c>
      <c r="AP46" s="101"/>
      <c r="AQ46" s="102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4"/>
      <c r="BW46" s="104"/>
    </row>
    <row r="47" spans="1:75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15">
        <f>SUMIF('1'!B:B,summary!A:A,'1'!D:D)</f>
        <v>10</v>
      </c>
      <c r="H47" s="15">
        <f>SUMIF('2'!B:B,summary!A:A,'2'!D:D)</f>
        <v>8</v>
      </c>
      <c r="I47" s="15">
        <f>SUMIF('3'!B:B,summary!A:A,'3'!D:D)</f>
        <v>6</v>
      </c>
      <c r="J47" s="15">
        <f>SUMIF('4'!B:B,summary!A:A,'4'!D:D)</f>
        <v>0</v>
      </c>
      <c r="K47" s="15">
        <f>SUMIF('5'!B:B,summary!A:A,'5'!D:D)</f>
        <v>2</v>
      </c>
      <c r="L47" s="15">
        <f>SUMIF('6'!B:B,summary!A:A,'6'!D:D)</f>
        <v>6</v>
      </c>
      <c r="M47" s="15">
        <f>SUMIF('7'!B:B,summary!A:A,'7'!D:D)</f>
        <v>0</v>
      </c>
      <c r="N47" s="15">
        <f>SUMIF('8'!B:B,summary!A:A,'8'!D:D)</f>
        <v>5</v>
      </c>
      <c r="O47" s="15">
        <f>SUMIF('9'!B:B,summary!A:A,'9'!D:D)</f>
        <v>9</v>
      </c>
      <c r="P47" s="15">
        <f>SUMIF('10'!B:B,summary!A:A,'10'!D:D)</f>
        <v>5</v>
      </c>
      <c r="Q47" s="15">
        <f>SUMIF('11'!B:B,summary!A:A,'11'!D:D)</f>
        <v>1</v>
      </c>
      <c r="R47" s="15">
        <f>SUMIF('12'!B:B,summary!A:A,'12'!D:D)</f>
        <v>10</v>
      </c>
      <c r="S47" s="15">
        <f>SUMIF('13'!B:B,summary!A:A,'13'!D:D)</f>
        <v>1</v>
      </c>
      <c r="T47" s="15">
        <f>SUMIF('14'!B:B,summary!A:A,'14'!D:D)</f>
        <v>0</v>
      </c>
      <c r="U47" s="15">
        <f>SUMIF('15'!B:B,summary!A:A,'15'!D:D)</f>
        <v>1</v>
      </c>
      <c r="V47" s="15">
        <f>SUMIF('16'!B:B,summary!A:A,'16'!D:D)</f>
        <v>3</v>
      </c>
      <c r="W47" s="15">
        <f>SUMIF('17'!B:B,summary!A:A,'17'!D:D)</f>
        <v>5</v>
      </c>
      <c r="X47" s="15">
        <f>SUMIF('18'!B:B,summary!A:A,'18'!D:D)</f>
        <v>3</v>
      </c>
      <c r="Y47" s="15">
        <f>SUMIF('19'!B:B,summary!A:A,'19'!D:D)</f>
        <v>1</v>
      </c>
      <c r="Z47" s="15">
        <f>SUMIF('20'!B:B,summary!A:A,'20'!D:D)</f>
        <v>5</v>
      </c>
      <c r="AA47" s="15">
        <f>SUMIF('21'!B:B,summary!A:A,'21'!D:D)</f>
        <v>0</v>
      </c>
      <c r="AB47" s="15">
        <f>SUMIF('22'!B:B,summary!A:A,'22'!D:D)</f>
        <v>1</v>
      </c>
      <c r="AC47" s="15">
        <f>SUMIF('23'!B:B,summary!A:A,'23'!D:D)</f>
        <v>4</v>
      </c>
      <c r="AD47" s="15">
        <f>SUMIF('24'!B:B,summary!A:A,'24'!D:D)</f>
        <v>1</v>
      </c>
      <c r="AE47" s="15">
        <f>SUMIF('25'!B:B,summary!A:A,'25'!D:D)</f>
        <v>1</v>
      </c>
      <c r="AF47" s="15">
        <f>SUMIF('26'!B:B,summary!A:A,'26'!D:D)</f>
        <v>0</v>
      </c>
      <c r="AG47" s="15">
        <f>SUMIF('27'!B:B,summary!A:A,'27'!D:D)</f>
        <v>2</v>
      </c>
      <c r="AH47" s="15">
        <f>SUMIF('28'!B:B,summary!A:A,'28'!D:D)</f>
        <v>0</v>
      </c>
      <c r="AI47" s="15">
        <f>SUMIF('29'!B:B,summary!A:A,'29'!D:D)</f>
        <v>3</v>
      </c>
      <c r="AJ47" s="15">
        <f>SUMIF('30'!B:B,summary!A:A,'30'!D:D)</f>
        <v>1</v>
      </c>
      <c r="AK47" s="15">
        <f>SUMIF('31'!B:B,summary!A:A,'31'!D:D)</f>
        <v>0</v>
      </c>
      <c r="AL47" s="41">
        <f t="shared" si="14"/>
        <v>94</v>
      </c>
      <c r="AM47" s="75"/>
      <c r="AN47" s="96">
        <f t="shared" si="15"/>
        <v>0</v>
      </c>
      <c r="AO47" s="74">
        <f t="shared" si="16"/>
        <v>-94</v>
      </c>
      <c r="AP47" s="101"/>
      <c r="AQ47" s="102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4"/>
      <c r="BW47" s="104"/>
    </row>
    <row r="48" spans="1:75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15">
        <f>SUMIF('1'!B:B,summary!A:A,'1'!D:D)</f>
        <v>0</v>
      </c>
      <c r="H48" s="15">
        <f>SUMIF('2'!B:B,summary!A:A,'2'!D:D)</f>
        <v>0</v>
      </c>
      <c r="I48" s="15">
        <f>SUMIF('3'!B:B,summary!A:A,'3'!D:D)</f>
        <v>1</v>
      </c>
      <c r="J48" s="15">
        <f>SUMIF('4'!B:B,summary!A:A,'4'!D:D)</f>
        <v>0</v>
      </c>
      <c r="K48" s="15">
        <f>SUMIF('5'!B:B,summary!A:A,'5'!D:D)</f>
        <v>0</v>
      </c>
      <c r="L48" s="15">
        <f>SUMIF('6'!B:B,summary!A:A,'6'!D:D)</f>
        <v>0</v>
      </c>
      <c r="M48" s="15">
        <f>SUMIF('7'!B:B,summary!A:A,'7'!D:D)</f>
        <v>0</v>
      </c>
      <c r="N48" s="15">
        <f>SUMIF('8'!B:B,summary!A:A,'8'!D:D)</f>
        <v>0</v>
      </c>
      <c r="O48" s="15">
        <f>SUMIF('9'!B:B,summary!A:A,'9'!D:D)</f>
        <v>0</v>
      </c>
      <c r="P48" s="15">
        <f>SUMIF('10'!B:B,summary!A:A,'10'!D:D)</f>
        <v>1</v>
      </c>
      <c r="Q48" s="15">
        <f>SUMIF('11'!B:B,summary!A:A,'11'!D:D)</f>
        <v>0</v>
      </c>
      <c r="R48" s="15">
        <f>SUMIF('12'!B:B,summary!A:A,'12'!D:D)</f>
        <v>1</v>
      </c>
      <c r="S48" s="15">
        <f>SUMIF('13'!B:B,summary!A:A,'13'!D:D)</f>
        <v>0</v>
      </c>
      <c r="T48" s="15">
        <f>SUMIF('14'!B:B,summary!A:A,'14'!D:D)</f>
        <v>0</v>
      </c>
      <c r="U48" s="15">
        <f>SUMIF('15'!B:B,summary!A:A,'15'!D:D)</f>
        <v>0</v>
      </c>
      <c r="V48" s="15">
        <f>SUMIF('16'!B:B,summary!A:A,'16'!D:D)</f>
        <v>0</v>
      </c>
      <c r="W48" s="15">
        <f>SUMIF('17'!B:B,summary!A:A,'17'!D:D)</f>
        <v>0</v>
      </c>
      <c r="X48" s="15">
        <f>SUMIF('18'!B:B,summary!A:A,'18'!D:D)</f>
        <v>0</v>
      </c>
      <c r="Y48" s="15">
        <f>SUMIF('19'!B:B,summary!A:A,'19'!D:D)</f>
        <v>1</v>
      </c>
      <c r="Z48" s="15">
        <f>SUMIF('20'!B:B,summary!A:A,'20'!D:D)</f>
        <v>0</v>
      </c>
      <c r="AA48" s="15">
        <f>SUMIF('21'!B:B,summary!A:A,'21'!D:D)</f>
        <v>0</v>
      </c>
      <c r="AB48" s="15">
        <f>SUMIF('22'!B:B,summary!A:A,'22'!D:D)</f>
        <v>0</v>
      </c>
      <c r="AC48" s="15">
        <f>SUMIF('23'!B:B,summary!A:A,'23'!D:D)</f>
        <v>0</v>
      </c>
      <c r="AD48" s="15">
        <f>SUMIF('24'!B:B,summary!A:A,'24'!D:D)</f>
        <v>0</v>
      </c>
      <c r="AE48" s="15">
        <f>SUMIF('25'!B:B,summary!A:A,'25'!D:D)</f>
        <v>0</v>
      </c>
      <c r="AF48" s="15">
        <f>SUMIF('26'!B:B,summary!A:A,'26'!D:D)</f>
        <v>0</v>
      </c>
      <c r="AG48" s="15">
        <f>SUMIF('27'!B:B,summary!A:A,'27'!D:D)</f>
        <v>2</v>
      </c>
      <c r="AH48" s="15">
        <f>SUMIF('28'!B:B,summary!A:A,'28'!D:D)</f>
        <v>0</v>
      </c>
      <c r="AI48" s="15">
        <f>SUMIF('29'!B:B,summary!A:A,'29'!D:D)</f>
        <v>0</v>
      </c>
      <c r="AJ48" s="15">
        <f>SUMIF('30'!B:B,summary!A:A,'30'!D:D)</f>
        <v>1</v>
      </c>
      <c r="AK48" s="15">
        <f>SUMIF('31'!B:B,summary!A:A,'31'!D:D)</f>
        <v>0</v>
      </c>
      <c r="AL48" s="41">
        <f t="shared" si="14"/>
        <v>7</v>
      </c>
      <c r="AM48" s="75"/>
      <c r="AN48" s="96">
        <f t="shared" si="15"/>
        <v>0</v>
      </c>
      <c r="AO48" s="74">
        <f t="shared" si="16"/>
        <v>-7</v>
      </c>
      <c r="AP48" s="101"/>
      <c r="AQ48" s="102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4"/>
      <c r="BW48" s="104"/>
    </row>
    <row r="49" spans="1:75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15">
        <f>SUMIF('1'!B:B,summary!A:A,'1'!D:D)</f>
        <v>0</v>
      </c>
      <c r="H49" s="15">
        <f>SUMIF('2'!B:B,summary!A:A,'2'!D:D)</f>
        <v>0</v>
      </c>
      <c r="I49" s="15">
        <f>SUMIF('3'!B:B,summary!A:A,'3'!D:D)</f>
        <v>4</v>
      </c>
      <c r="J49" s="15">
        <f>SUMIF('4'!B:B,summary!A:A,'4'!D:D)</f>
        <v>0</v>
      </c>
      <c r="K49" s="15">
        <f>SUMIF('5'!B:B,summary!A:A,'5'!D:D)</f>
        <v>0</v>
      </c>
      <c r="L49" s="15">
        <f>SUMIF('6'!B:B,summary!A:A,'6'!D:D)</f>
        <v>3</v>
      </c>
      <c r="M49" s="15">
        <f>SUMIF('7'!B:B,summary!A:A,'7'!D:D)</f>
        <v>0</v>
      </c>
      <c r="N49" s="15">
        <f>SUMIF('8'!B:B,summary!A:A,'8'!D:D)</f>
        <v>0</v>
      </c>
      <c r="O49" s="15">
        <f>SUMIF('9'!B:B,summary!A:A,'9'!D:D)</f>
        <v>0</v>
      </c>
      <c r="P49" s="15">
        <f>SUMIF('10'!B:B,summary!A:A,'10'!D:D)</f>
        <v>0</v>
      </c>
      <c r="Q49" s="15">
        <f>SUMIF('11'!B:B,summary!A:A,'11'!D:D)</f>
        <v>0</v>
      </c>
      <c r="R49" s="15">
        <f>SUMIF('12'!B:B,summary!A:A,'12'!D:D)</f>
        <v>0</v>
      </c>
      <c r="S49" s="15">
        <f>SUMIF('13'!B:B,summary!A:A,'13'!D:D)</f>
        <v>0</v>
      </c>
      <c r="T49" s="15">
        <f>SUMIF('14'!B:B,summary!A:A,'14'!D:D)</f>
        <v>0</v>
      </c>
      <c r="U49" s="15">
        <f>SUMIF('15'!B:B,summary!A:A,'15'!D:D)</f>
        <v>0</v>
      </c>
      <c r="V49" s="15">
        <f>SUMIF('16'!B:B,summary!A:A,'16'!D:D)</f>
        <v>0</v>
      </c>
      <c r="W49" s="15">
        <f>SUMIF('17'!B:B,summary!A:A,'17'!D:D)</f>
        <v>2</v>
      </c>
      <c r="X49" s="15">
        <f>SUMIF('18'!B:B,summary!A:A,'18'!D:D)</f>
        <v>0</v>
      </c>
      <c r="Y49" s="15">
        <f>SUMIF('19'!B:B,summary!A:A,'19'!D:D)</f>
        <v>0</v>
      </c>
      <c r="Z49" s="15">
        <f>SUMIF('20'!B:B,summary!A:A,'20'!D:D)</f>
        <v>1</v>
      </c>
      <c r="AA49" s="15">
        <f>SUMIF('21'!B:B,summary!A:A,'21'!D:D)</f>
        <v>0</v>
      </c>
      <c r="AB49" s="15">
        <f>SUMIF('22'!B:B,summary!A:A,'22'!D:D)</f>
        <v>0</v>
      </c>
      <c r="AC49" s="15">
        <f>SUMIF('23'!B:B,summary!A:A,'23'!D:D)</f>
        <v>0</v>
      </c>
      <c r="AD49" s="15">
        <f>SUMIF('24'!B:B,summary!A:A,'24'!D:D)</f>
        <v>0</v>
      </c>
      <c r="AE49" s="15">
        <f>SUMIF('25'!B:B,summary!A:A,'25'!D:D)</f>
        <v>2</v>
      </c>
      <c r="AF49" s="15">
        <f>SUMIF('26'!B:B,summary!A:A,'26'!D:D)</f>
        <v>0</v>
      </c>
      <c r="AG49" s="15">
        <f>SUMIF('27'!B:B,summary!A:A,'27'!D:D)</f>
        <v>0</v>
      </c>
      <c r="AH49" s="15">
        <f>SUMIF('28'!B:B,summary!A:A,'28'!D:D)</f>
        <v>0</v>
      </c>
      <c r="AI49" s="15">
        <f>SUMIF('29'!B:B,summary!A:A,'29'!D:D)</f>
        <v>0</v>
      </c>
      <c r="AJ49" s="15">
        <f>SUMIF('30'!B:B,summary!A:A,'30'!D:D)</f>
        <v>0</v>
      </c>
      <c r="AK49" s="15">
        <f>SUMIF('31'!B:B,summary!A:A,'31'!D:D)</f>
        <v>0</v>
      </c>
      <c r="AL49" s="41">
        <f t="shared" si="14"/>
        <v>12</v>
      </c>
      <c r="AM49" s="75"/>
      <c r="AN49" s="96">
        <f t="shared" si="15"/>
        <v>0</v>
      </c>
      <c r="AO49" s="74">
        <f t="shared" si="16"/>
        <v>-12</v>
      </c>
      <c r="AP49" s="101"/>
      <c r="AQ49" s="102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4"/>
      <c r="BW49" s="104"/>
    </row>
    <row r="50" spans="1:75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15">
        <f>SUMIF('1'!B:B,summary!A:A,'1'!D:D)</f>
        <v>0</v>
      </c>
      <c r="H50" s="15">
        <f>SUMIF('2'!B:B,summary!A:A,'2'!D:D)</f>
        <v>0</v>
      </c>
      <c r="I50" s="15">
        <f>SUMIF('3'!B:B,summary!A:A,'3'!D:D)</f>
        <v>0</v>
      </c>
      <c r="J50" s="15">
        <f>SUMIF('4'!B:B,summary!A:A,'4'!D:D)</f>
        <v>0</v>
      </c>
      <c r="K50" s="15">
        <f>SUMIF('5'!B:B,summary!A:A,'5'!D:D)</f>
        <v>0</v>
      </c>
      <c r="L50" s="15">
        <f>SUMIF('6'!B:B,summary!A:A,'6'!D:D)</f>
        <v>0</v>
      </c>
      <c r="M50" s="15">
        <f>SUMIF('7'!B:B,summary!A:A,'7'!D:D)</f>
        <v>0</v>
      </c>
      <c r="N50" s="15">
        <f>SUMIF('8'!B:B,summary!A:A,'8'!D:D)</f>
        <v>0</v>
      </c>
      <c r="O50" s="15">
        <f>SUMIF('9'!B:B,summary!A:A,'9'!D:D)</f>
        <v>0</v>
      </c>
      <c r="P50" s="15">
        <f>SUMIF('10'!B:B,summary!A:A,'10'!D:D)</f>
        <v>0</v>
      </c>
      <c r="Q50" s="15">
        <f>SUMIF('11'!B:B,summary!A:A,'11'!D:D)</f>
        <v>0</v>
      </c>
      <c r="R50" s="15">
        <f>SUMIF('12'!B:B,summary!A:A,'12'!D:D)</f>
        <v>0</v>
      </c>
      <c r="S50" s="15">
        <f>SUMIF('13'!B:B,summary!A:A,'13'!D:D)</f>
        <v>0</v>
      </c>
      <c r="T50" s="15">
        <f>SUMIF('14'!B:B,summary!A:A,'14'!D:D)</f>
        <v>0</v>
      </c>
      <c r="U50" s="15">
        <f>SUMIF('15'!B:B,summary!A:A,'15'!D:D)</f>
        <v>0</v>
      </c>
      <c r="V50" s="15">
        <f>SUMIF('16'!B:B,summary!A:A,'16'!D:D)</f>
        <v>0</v>
      </c>
      <c r="W50" s="15">
        <f>SUMIF('17'!B:B,summary!A:A,'17'!D:D)</f>
        <v>0</v>
      </c>
      <c r="X50" s="15">
        <f>SUMIF('18'!B:B,summary!A:A,'18'!D:D)</f>
        <v>0</v>
      </c>
      <c r="Y50" s="15">
        <f>SUMIF('19'!B:B,summary!A:A,'19'!D:D)</f>
        <v>0</v>
      </c>
      <c r="Z50" s="15">
        <f>SUMIF('20'!B:B,summary!A:A,'20'!D:D)</f>
        <v>0</v>
      </c>
      <c r="AA50" s="15">
        <f>SUMIF('21'!B:B,summary!A:A,'21'!D:D)</f>
        <v>0</v>
      </c>
      <c r="AB50" s="15">
        <f>SUMIF('22'!B:B,summary!A:A,'22'!D:D)</f>
        <v>0</v>
      </c>
      <c r="AC50" s="15">
        <f>SUMIF('23'!B:B,summary!A:A,'23'!D:D)</f>
        <v>0</v>
      </c>
      <c r="AD50" s="15">
        <f>SUMIF('24'!B:B,summary!A:A,'24'!D:D)</f>
        <v>0</v>
      </c>
      <c r="AE50" s="15">
        <f>SUMIF('25'!B:B,summary!A:A,'25'!D:D)</f>
        <v>0</v>
      </c>
      <c r="AF50" s="15">
        <f>SUMIF('26'!B:B,summary!A:A,'26'!D:D)</f>
        <v>0</v>
      </c>
      <c r="AG50" s="15">
        <f>SUMIF('27'!B:B,summary!A:A,'27'!D:D)</f>
        <v>0</v>
      </c>
      <c r="AH50" s="15">
        <f>SUMIF('28'!B:B,summary!A:A,'28'!D:D)</f>
        <v>0</v>
      </c>
      <c r="AI50" s="15">
        <f>SUMIF('29'!B:B,summary!A:A,'29'!D:D)</f>
        <v>0</v>
      </c>
      <c r="AJ50" s="15">
        <f>SUMIF('30'!B:B,summary!A:A,'30'!D:D)</f>
        <v>0</v>
      </c>
      <c r="AK50" s="15">
        <f>SUMIF('31'!B:B,summary!A:A,'31'!D:D)</f>
        <v>0</v>
      </c>
      <c r="AL50" s="41">
        <f t="shared" si="14"/>
        <v>0</v>
      </c>
      <c r="AM50" s="75"/>
      <c r="AN50" s="96">
        <f t="shared" si="15"/>
        <v>0</v>
      </c>
      <c r="AO50" s="74">
        <f t="shared" si="16"/>
        <v>0</v>
      </c>
      <c r="AP50" s="101"/>
      <c r="AQ50" s="102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4"/>
      <c r="BW50" s="104"/>
    </row>
    <row r="51" spans="1:75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15">
        <f>SUMIF('1'!B:B,summary!A:A,'1'!D:D)</f>
        <v>0</v>
      </c>
      <c r="H51" s="15">
        <f>SUMIF('2'!B:B,summary!A:A,'2'!D:D)</f>
        <v>0</v>
      </c>
      <c r="I51" s="15">
        <f>SUMIF('3'!B:B,summary!A:A,'3'!D:D)</f>
        <v>0</v>
      </c>
      <c r="J51" s="15">
        <f>SUMIF('4'!B:B,summary!A:A,'4'!D:D)</f>
        <v>0</v>
      </c>
      <c r="K51" s="15">
        <f>SUMIF('5'!B:B,summary!A:A,'5'!D:D)</f>
        <v>0</v>
      </c>
      <c r="L51" s="15">
        <f>SUMIF('6'!B:B,summary!A:A,'6'!D:D)</f>
        <v>0</v>
      </c>
      <c r="M51" s="15">
        <f>SUMIF('7'!B:B,summary!A:A,'7'!D:D)</f>
        <v>0</v>
      </c>
      <c r="N51" s="15">
        <f>SUMIF('8'!B:B,summary!A:A,'8'!D:D)</f>
        <v>0</v>
      </c>
      <c r="O51" s="15">
        <f>SUMIF('9'!B:B,summary!A:A,'9'!D:D)</f>
        <v>0</v>
      </c>
      <c r="P51" s="15">
        <f>SUMIF('10'!B:B,summary!A:A,'10'!D:D)</f>
        <v>0</v>
      </c>
      <c r="Q51" s="15">
        <f>SUMIF('11'!B:B,summary!A:A,'11'!D:D)</f>
        <v>0</v>
      </c>
      <c r="R51" s="15">
        <f>SUMIF('12'!B:B,summary!A:A,'12'!D:D)</f>
        <v>0</v>
      </c>
      <c r="S51" s="15">
        <f>SUMIF('13'!B:B,summary!A:A,'13'!D:D)</f>
        <v>0</v>
      </c>
      <c r="T51" s="15">
        <f>SUMIF('14'!B:B,summary!A:A,'14'!D:D)</f>
        <v>0</v>
      </c>
      <c r="U51" s="15">
        <f>SUMIF('15'!B:B,summary!A:A,'15'!D:D)</f>
        <v>0</v>
      </c>
      <c r="V51" s="15">
        <f>SUMIF('16'!B:B,summary!A:A,'16'!D:D)</f>
        <v>0</v>
      </c>
      <c r="W51" s="15">
        <f>SUMIF('17'!B:B,summary!A:A,'17'!D:D)</f>
        <v>0</v>
      </c>
      <c r="X51" s="15">
        <f>SUMIF('18'!B:B,summary!A:A,'18'!D:D)</f>
        <v>0</v>
      </c>
      <c r="Y51" s="15">
        <f>SUMIF('19'!B:B,summary!A:A,'19'!D:D)</f>
        <v>0</v>
      </c>
      <c r="Z51" s="15">
        <f>SUMIF('20'!B:B,summary!A:A,'20'!D:D)</f>
        <v>0</v>
      </c>
      <c r="AA51" s="15">
        <f>SUMIF('21'!B:B,summary!A:A,'21'!D:D)</f>
        <v>0</v>
      </c>
      <c r="AB51" s="15">
        <f>SUMIF('22'!B:B,summary!A:A,'22'!D:D)</f>
        <v>0</v>
      </c>
      <c r="AC51" s="15">
        <f>SUMIF('23'!B:B,summary!A:A,'23'!D:D)</f>
        <v>0</v>
      </c>
      <c r="AD51" s="15">
        <f>SUMIF('24'!B:B,summary!A:A,'24'!D:D)</f>
        <v>0</v>
      </c>
      <c r="AE51" s="15">
        <f>SUMIF('25'!B:B,summary!A:A,'25'!D:D)</f>
        <v>0</v>
      </c>
      <c r="AF51" s="15">
        <f>SUMIF('26'!B:B,summary!A:A,'26'!D:D)</f>
        <v>0</v>
      </c>
      <c r="AG51" s="15">
        <f>SUMIF('27'!B:B,summary!A:A,'27'!D:D)</f>
        <v>0</v>
      </c>
      <c r="AH51" s="15">
        <f>SUMIF('28'!B:B,summary!A:A,'28'!D:D)</f>
        <v>0</v>
      </c>
      <c r="AI51" s="15">
        <f>SUMIF('29'!B:B,summary!A:A,'29'!D:D)</f>
        <v>0</v>
      </c>
      <c r="AJ51" s="15">
        <f>SUMIF('30'!B:B,summary!A:A,'30'!D:D)</f>
        <v>0</v>
      </c>
      <c r="AK51" s="15">
        <f>SUMIF('31'!B:B,summary!A:A,'31'!D:D)</f>
        <v>0</v>
      </c>
      <c r="AL51" s="41">
        <f t="shared" si="14"/>
        <v>0</v>
      </c>
      <c r="AM51" s="75"/>
      <c r="AN51" s="96">
        <f t="shared" si="15"/>
        <v>0</v>
      </c>
      <c r="AO51" s="74">
        <f t="shared" si="16"/>
        <v>0</v>
      </c>
      <c r="AP51" s="101"/>
      <c r="AQ51" s="102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4"/>
      <c r="BW51" s="104"/>
    </row>
    <row r="52" spans="1:75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15">
        <f>SUMIF('1'!B:B,summary!A:A,'1'!D:D)</f>
        <v>0</v>
      </c>
      <c r="H52" s="15">
        <f>SUMIF('2'!B:B,summary!A:A,'2'!D:D)</f>
        <v>0</v>
      </c>
      <c r="I52" s="15">
        <f>SUMIF('3'!B:B,summary!A:A,'3'!D:D)</f>
        <v>0</v>
      </c>
      <c r="J52" s="15">
        <f>SUMIF('4'!B:B,summary!A:A,'4'!D:D)</f>
        <v>0</v>
      </c>
      <c r="K52" s="15">
        <f>SUMIF('5'!B:B,summary!A:A,'5'!D:D)</f>
        <v>0</v>
      </c>
      <c r="L52" s="15">
        <f>SUMIF('6'!B:B,summary!A:A,'6'!D:D)</f>
        <v>0</v>
      </c>
      <c r="M52" s="15">
        <f>SUMIF('7'!B:B,summary!A:A,'7'!D:D)</f>
        <v>0</v>
      </c>
      <c r="N52" s="15">
        <f>SUMIF('8'!B:B,summary!A:A,'8'!D:D)</f>
        <v>0</v>
      </c>
      <c r="O52" s="15">
        <f>SUMIF('9'!B:B,summary!A:A,'9'!D:D)</f>
        <v>0</v>
      </c>
      <c r="P52" s="15">
        <f>SUMIF('10'!B:B,summary!A:A,'10'!D:D)</f>
        <v>0</v>
      </c>
      <c r="Q52" s="15">
        <f>SUMIF('11'!B:B,summary!A:A,'11'!D:D)</f>
        <v>0</v>
      </c>
      <c r="R52" s="15">
        <f>SUMIF('12'!B:B,summary!A:A,'12'!D:D)</f>
        <v>0</v>
      </c>
      <c r="S52" s="15">
        <f>SUMIF('13'!B:B,summary!A:A,'13'!D:D)</f>
        <v>0</v>
      </c>
      <c r="T52" s="15">
        <f>SUMIF('14'!B:B,summary!A:A,'14'!D:D)</f>
        <v>0</v>
      </c>
      <c r="U52" s="15">
        <f>SUMIF('15'!B:B,summary!A:A,'15'!D:D)</f>
        <v>0</v>
      </c>
      <c r="V52" s="15">
        <f>SUMIF('16'!B:B,summary!A:A,'16'!D:D)</f>
        <v>0</v>
      </c>
      <c r="W52" s="15">
        <f>SUMIF('17'!B:B,summary!A:A,'17'!D:D)</f>
        <v>0</v>
      </c>
      <c r="X52" s="15">
        <f>SUMIF('18'!B:B,summary!A:A,'18'!D:D)</f>
        <v>0</v>
      </c>
      <c r="Y52" s="15">
        <f>SUMIF('19'!B:B,summary!A:A,'19'!D:D)</f>
        <v>0</v>
      </c>
      <c r="Z52" s="15">
        <f>SUMIF('20'!B:B,summary!A:A,'20'!D:D)</f>
        <v>0</v>
      </c>
      <c r="AA52" s="15">
        <f>SUMIF('21'!B:B,summary!A:A,'21'!D:D)</f>
        <v>0</v>
      </c>
      <c r="AB52" s="15">
        <f>SUMIF('22'!B:B,summary!A:A,'22'!D:D)</f>
        <v>0</v>
      </c>
      <c r="AC52" s="15">
        <f>SUMIF('23'!B:B,summary!A:A,'23'!D:D)</f>
        <v>0</v>
      </c>
      <c r="AD52" s="15">
        <f>SUMIF('24'!B:B,summary!A:A,'24'!D:D)</f>
        <v>0</v>
      </c>
      <c r="AE52" s="15">
        <f>SUMIF('25'!B:B,summary!A:A,'25'!D:D)</f>
        <v>0</v>
      </c>
      <c r="AF52" s="15">
        <f>SUMIF('26'!B:B,summary!A:A,'26'!D:D)</f>
        <v>0</v>
      </c>
      <c r="AG52" s="15">
        <f>SUMIF('27'!B:B,summary!A:A,'27'!D:D)</f>
        <v>0</v>
      </c>
      <c r="AH52" s="15">
        <f>SUMIF('28'!B:B,summary!A:A,'28'!D:D)</f>
        <v>0</v>
      </c>
      <c r="AI52" s="15">
        <f>SUMIF('29'!B:B,summary!A:A,'29'!D:D)</f>
        <v>0</v>
      </c>
      <c r="AJ52" s="15">
        <f>SUMIF('30'!B:B,summary!A:A,'30'!D:D)</f>
        <v>0</v>
      </c>
      <c r="AK52" s="15">
        <f>SUMIF('31'!B:B,summary!A:A,'31'!D:D)</f>
        <v>0</v>
      </c>
      <c r="AL52" s="41">
        <f t="shared" ref="AL52" si="19">SUM(G52:AK52)</f>
        <v>0</v>
      </c>
      <c r="AM52" s="75"/>
      <c r="AN52" s="96">
        <f t="shared" si="15"/>
        <v>0</v>
      </c>
      <c r="AO52" s="74">
        <f t="shared" si="16"/>
        <v>0</v>
      </c>
      <c r="AP52" s="101"/>
      <c r="AQ52" s="102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4"/>
      <c r="BW52" s="104"/>
    </row>
    <row r="53" spans="1:75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15">
        <f>SUMIF('1'!B:B,summary!A:A,'1'!D:D)</f>
        <v>0</v>
      </c>
      <c r="H53" s="15">
        <f>SUMIF('2'!B:B,summary!A:A,'2'!D:D)</f>
        <v>0</v>
      </c>
      <c r="I53" s="15">
        <f>SUMIF('3'!B:B,summary!A:A,'3'!D:D)</f>
        <v>0</v>
      </c>
      <c r="J53" s="15">
        <f>SUMIF('4'!B:B,summary!A:A,'4'!D:D)</f>
        <v>0</v>
      </c>
      <c r="K53" s="15">
        <f>SUMIF('5'!B:B,summary!A:A,'5'!D:D)</f>
        <v>0</v>
      </c>
      <c r="L53" s="15">
        <f>SUMIF('6'!B:B,summary!A:A,'6'!D:D)</f>
        <v>0</v>
      </c>
      <c r="M53" s="15">
        <f>SUMIF('7'!B:B,summary!A:A,'7'!D:D)</f>
        <v>0</v>
      </c>
      <c r="N53" s="15">
        <f>SUMIF('8'!B:B,summary!A:A,'8'!D:D)</f>
        <v>0</v>
      </c>
      <c r="O53" s="15">
        <f>SUMIF('9'!B:B,summary!A:A,'9'!D:D)</f>
        <v>0</v>
      </c>
      <c r="P53" s="15">
        <f>SUMIF('10'!B:B,summary!A:A,'10'!D:D)</f>
        <v>0</v>
      </c>
      <c r="Q53" s="15">
        <f>SUMIF('11'!B:B,summary!A:A,'11'!D:D)</f>
        <v>0</v>
      </c>
      <c r="R53" s="15">
        <f>SUMIF('12'!B:B,summary!A:A,'12'!D:D)</f>
        <v>0</v>
      </c>
      <c r="S53" s="15">
        <f>SUMIF('13'!B:B,summary!A:A,'13'!D:D)</f>
        <v>0</v>
      </c>
      <c r="T53" s="15">
        <f>SUMIF('14'!B:B,summary!A:A,'14'!D:D)</f>
        <v>0</v>
      </c>
      <c r="U53" s="15">
        <f>SUMIF('15'!B:B,summary!A:A,'15'!D:D)</f>
        <v>0</v>
      </c>
      <c r="V53" s="15">
        <f>SUMIF('16'!B:B,summary!A:A,'16'!D:D)</f>
        <v>0</v>
      </c>
      <c r="W53" s="15">
        <f>SUMIF('17'!B:B,summary!A:A,'17'!D:D)</f>
        <v>0</v>
      </c>
      <c r="X53" s="15">
        <f>SUMIF('18'!B:B,summary!A:A,'18'!D:D)</f>
        <v>0</v>
      </c>
      <c r="Y53" s="15">
        <f>SUMIF('19'!B:B,summary!A:A,'19'!D:D)</f>
        <v>0</v>
      </c>
      <c r="Z53" s="15">
        <f>SUMIF('20'!B:B,summary!A:A,'20'!D:D)</f>
        <v>0</v>
      </c>
      <c r="AA53" s="15">
        <f>SUMIF('21'!B:B,summary!A:A,'21'!D:D)</f>
        <v>0</v>
      </c>
      <c r="AB53" s="15">
        <f>SUMIF('22'!B:B,summary!A:A,'22'!D:D)</f>
        <v>0</v>
      </c>
      <c r="AC53" s="15">
        <f>SUMIF('23'!B:B,summary!A:A,'23'!D:D)</f>
        <v>0</v>
      </c>
      <c r="AD53" s="15">
        <f>SUMIF('24'!B:B,summary!A:A,'24'!D:D)</f>
        <v>0</v>
      </c>
      <c r="AE53" s="15">
        <f>SUMIF('25'!B:B,summary!A:A,'25'!D:D)</f>
        <v>0</v>
      </c>
      <c r="AF53" s="15">
        <f>SUMIF('26'!B:B,summary!A:A,'26'!D:D)</f>
        <v>0</v>
      </c>
      <c r="AG53" s="15">
        <f>SUMIF('27'!B:B,summary!A:A,'27'!D:D)</f>
        <v>0</v>
      </c>
      <c r="AH53" s="15">
        <f>SUMIF('28'!B:B,summary!A:A,'28'!D:D)</f>
        <v>0</v>
      </c>
      <c r="AI53" s="15">
        <f>SUMIF('29'!B:B,summary!A:A,'29'!D:D)</f>
        <v>0</v>
      </c>
      <c r="AJ53" s="15">
        <f>SUMIF('30'!B:B,summary!A:A,'30'!D:D)</f>
        <v>0</v>
      </c>
      <c r="AK53" s="15">
        <f>SUMIF('31'!B:B,summary!A:A,'31'!D:D)</f>
        <v>0</v>
      </c>
      <c r="AL53" s="41">
        <f t="shared" si="14"/>
        <v>0</v>
      </c>
      <c r="AM53" s="75"/>
      <c r="AN53" s="96">
        <f t="shared" si="15"/>
        <v>0</v>
      </c>
      <c r="AO53" s="74">
        <f t="shared" si="16"/>
        <v>0</v>
      </c>
      <c r="AP53" s="101"/>
      <c r="AQ53" s="102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4"/>
      <c r="BW53" s="104"/>
    </row>
    <row r="54" spans="1:75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15">
        <f>SUMIF('1'!B:B,summary!A:A,'1'!D:D)</f>
        <v>0</v>
      </c>
      <c r="H54" s="15">
        <f>SUMIF('2'!B:B,summary!A:A,'2'!D:D)</f>
        <v>0</v>
      </c>
      <c r="I54" s="15">
        <f>SUMIF('3'!B:B,summary!A:A,'3'!D:D)</f>
        <v>0</v>
      </c>
      <c r="J54" s="15">
        <f>SUMIF('4'!B:B,summary!A:A,'4'!D:D)</f>
        <v>0</v>
      </c>
      <c r="K54" s="15">
        <f>SUMIF('5'!B:B,summary!A:A,'5'!D:D)</f>
        <v>0</v>
      </c>
      <c r="L54" s="15">
        <f>SUMIF('6'!B:B,summary!A:A,'6'!D:D)</f>
        <v>0</v>
      </c>
      <c r="M54" s="15">
        <f>SUMIF('7'!B:B,summary!A:A,'7'!D:D)</f>
        <v>0</v>
      </c>
      <c r="N54" s="15">
        <f>SUMIF('8'!B:B,summary!A:A,'8'!D:D)</f>
        <v>0</v>
      </c>
      <c r="O54" s="15">
        <f>SUMIF('9'!B:B,summary!A:A,'9'!D:D)</f>
        <v>0</v>
      </c>
      <c r="P54" s="15">
        <f>SUMIF('10'!B:B,summary!A:A,'10'!D:D)</f>
        <v>0</v>
      </c>
      <c r="Q54" s="15">
        <f>SUMIF('11'!B:B,summary!A:A,'11'!D:D)</f>
        <v>0</v>
      </c>
      <c r="R54" s="15">
        <f>SUMIF('12'!B:B,summary!A:A,'12'!D:D)</f>
        <v>0</v>
      </c>
      <c r="S54" s="15">
        <f>SUMIF('13'!B:B,summary!A:A,'13'!D:D)</f>
        <v>0</v>
      </c>
      <c r="T54" s="15">
        <f>SUMIF('14'!B:B,summary!A:A,'14'!D:D)</f>
        <v>0</v>
      </c>
      <c r="U54" s="15">
        <f>SUMIF('15'!B:B,summary!A:A,'15'!D:D)</f>
        <v>0</v>
      </c>
      <c r="V54" s="15">
        <f>SUMIF('16'!B:B,summary!A:A,'16'!D:D)</f>
        <v>0</v>
      </c>
      <c r="W54" s="15">
        <f>SUMIF('17'!B:B,summary!A:A,'17'!D:D)</f>
        <v>0</v>
      </c>
      <c r="X54" s="15">
        <f>SUMIF('18'!B:B,summary!A:A,'18'!D:D)</f>
        <v>0</v>
      </c>
      <c r="Y54" s="15">
        <f>SUMIF('19'!B:B,summary!A:A,'19'!D:D)</f>
        <v>0</v>
      </c>
      <c r="Z54" s="15">
        <f>SUMIF('20'!B:B,summary!A:A,'20'!D:D)</f>
        <v>0</v>
      </c>
      <c r="AA54" s="15">
        <f>SUMIF('21'!B:B,summary!A:A,'21'!D:D)</f>
        <v>0</v>
      </c>
      <c r="AB54" s="15">
        <f>SUMIF('22'!B:B,summary!A:A,'22'!D:D)</f>
        <v>0</v>
      </c>
      <c r="AC54" s="15">
        <f>SUMIF('23'!B:B,summary!A:A,'23'!D:D)</f>
        <v>0</v>
      </c>
      <c r="AD54" s="15">
        <f>SUMIF('24'!B:B,summary!A:A,'24'!D:D)</f>
        <v>0</v>
      </c>
      <c r="AE54" s="15">
        <f>SUMIF('25'!B:B,summary!A:A,'25'!D:D)</f>
        <v>0</v>
      </c>
      <c r="AF54" s="15">
        <f>SUMIF('26'!B:B,summary!A:A,'26'!D:D)</f>
        <v>0</v>
      </c>
      <c r="AG54" s="15">
        <f>SUMIF('27'!B:B,summary!A:A,'27'!D:D)</f>
        <v>0</v>
      </c>
      <c r="AH54" s="15">
        <f>SUMIF('28'!B:B,summary!A:A,'28'!D:D)</f>
        <v>0</v>
      </c>
      <c r="AI54" s="15">
        <f>SUMIF('29'!B:B,summary!A:A,'29'!D:D)</f>
        <v>0</v>
      </c>
      <c r="AJ54" s="15">
        <f>SUMIF('30'!B:B,summary!A:A,'30'!D:D)</f>
        <v>0</v>
      </c>
      <c r="AK54" s="15">
        <f>SUMIF('31'!B:B,summary!A:A,'31'!D:D)</f>
        <v>0</v>
      </c>
      <c r="AL54" s="41">
        <f t="shared" si="14"/>
        <v>0</v>
      </c>
      <c r="AM54" s="75"/>
      <c r="AN54" s="96">
        <f t="shared" si="15"/>
        <v>0</v>
      </c>
      <c r="AO54" s="74">
        <f t="shared" si="16"/>
        <v>0</v>
      </c>
      <c r="AP54" s="101"/>
      <c r="AQ54" s="102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4"/>
      <c r="BW54" s="104"/>
    </row>
    <row r="55" spans="1:75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15">
        <f>SUMIF('1'!B:B,summary!A:A,'1'!D:D)</f>
        <v>0</v>
      </c>
      <c r="H55" s="15">
        <f>SUMIF('2'!B:B,summary!A:A,'2'!D:D)</f>
        <v>0</v>
      </c>
      <c r="I55" s="15">
        <f>SUMIF('3'!B:B,summary!A:A,'3'!D:D)</f>
        <v>0</v>
      </c>
      <c r="J55" s="15">
        <f>SUMIF('4'!B:B,summary!A:A,'4'!D:D)</f>
        <v>0</v>
      </c>
      <c r="K55" s="15">
        <f>SUMIF('5'!B:B,summary!A:A,'5'!D:D)</f>
        <v>0</v>
      </c>
      <c r="L55" s="15">
        <f>SUMIF('6'!B:B,summary!A:A,'6'!D:D)</f>
        <v>0</v>
      </c>
      <c r="M55" s="15">
        <f>SUMIF('7'!B:B,summary!A:A,'7'!D:D)</f>
        <v>0</v>
      </c>
      <c r="N55" s="15">
        <f>SUMIF('8'!B:B,summary!A:A,'8'!D:D)</f>
        <v>0</v>
      </c>
      <c r="O55" s="15">
        <f>SUMIF('9'!B:B,summary!A:A,'9'!D:D)</f>
        <v>0</v>
      </c>
      <c r="P55" s="15">
        <f>SUMIF('10'!B:B,summary!A:A,'10'!D:D)</f>
        <v>0</v>
      </c>
      <c r="Q55" s="15">
        <f>SUMIF('11'!B:B,summary!A:A,'11'!D:D)</f>
        <v>0</v>
      </c>
      <c r="R55" s="15">
        <f>SUMIF('12'!B:B,summary!A:A,'12'!D:D)</f>
        <v>0</v>
      </c>
      <c r="S55" s="15">
        <f>SUMIF('13'!B:B,summary!A:A,'13'!D:D)</f>
        <v>0</v>
      </c>
      <c r="T55" s="15">
        <f>SUMIF('14'!B:B,summary!A:A,'14'!D:D)</f>
        <v>0</v>
      </c>
      <c r="U55" s="15">
        <f>SUMIF('15'!B:B,summary!A:A,'15'!D:D)</f>
        <v>0</v>
      </c>
      <c r="V55" s="15">
        <f>SUMIF('16'!B:B,summary!A:A,'16'!D:D)</f>
        <v>0</v>
      </c>
      <c r="W55" s="15">
        <f>SUMIF('17'!B:B,summary!A:A,'17'!D:D)</f>
        <v>0</v>
      </c>
      <c r="X55" s="15">
        <f>SUMIF('18'!B:B,summary!A:A,'18'!D:D)</f>
        <v>0</v>
      </c>
      <c r="Y55" s="15">
        <f>SUMIF('19'!B:B,summary!A:A,'19'!D:D)</f>
        <v>0</v>
      </c>
      <c r="Z55" s="15">
        <f>SUMIF('20'!B:B,summary!A:A,'20'!D:D)</f>
        <v>0</v>
      </c>
      <c r="AA55" s="15">
        <f>SUMIF('21'!B:B,summary!A:A,'21'!D:D)</f>
        <v>0</v>
      </c>
      <c r="AB55" s="15">
        <f>SUMIF('22'!B:B,summary!A:A,'22'!D:D)</f>
        <v>0</v>
      </c>
      <c r="AC55" s="15">
        <f>SUMIF('23'!B:B,summary!A:A,'23'!D:D)</f>
        <v>0</v>
      </c>
      <c r="AD55" s="15">
        <f>SUMIF('24'!B:B,summary!A:A,'24'!D:D)</f>
        <v>0</v>
      </c>
      <c r="AE55" s="15">
        <f>SUMIF('25'!B:B,summary!A:A,'25'!D:D)</f>
        <v>0</v>
      </c>
      <c r="AF55" s="15">
        <f>SUMIF('26'!B:B,summary!A:A,'26'!D:D)</f>
        <v>0</v>
      </c>
      <c r="AG55" s="15">
        <f>SUMIF('27'!B:B,summary!A:A,'27'!D:D)</f>
        <v>0</v>
      </c>
      <c r="AH55" s="15">
        <f>SUMIF('28'!B:B,summary!A:A,'28'!D:D)</f>
        <v>0</v>
      </c>
      <c r="AI55" s="15">
        <f>SUMIF('29'!B:B,summary!A:A,'29'!D:D)</f>
        <v>0</v>
      </c>
      <c r="AJ55" s="15">
        <f>SUMIF('30'!B:B,summary!A:A,'30'!D:D)</f>
        <v>0</v>
      </c>
      <c r="AK55" s="15">
        <f>SUMIF('31'!B:B,summary!A:A,'31'!D:D)</f>
        <v>0</v>
      </c>
      <c r="AL55" s="41">
        <f t="shared" si="14"/>
        <v>0</v>
      </c>
      <c r="AM55" s="75"/>
      <c r="AN55" s="96">
        <f t="shared" si="15"/>
        <v>0</v>
      </c>
      <c r="AO55" s="74">
        <f t="shared" si="16"/>
        <v>0</v>
      </c>
      <c r="AP55" s="101"/>
      <c r="AQ55" s="102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4"/>
      <c r="BW55" s="104"/>
    </row>
    <row r="56" spans="1:75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15">
        <f>SUMIF('1'!B:B,summary!A:A,'1'!D:D)</f>
        <v>0</v>
      </c>
      <c r="H56" s="15">
        <f>SUMIF('2'!B:B,summary!A:A,'2'!D:D)</f>
        <v>0</v>
      </c>
      <c r="I56" s="15">
        <f>SUMIF('3'!B:B,summary!A:A,'3'!D:D)</f>
        <v>0</v>
      </c>
      <c r="J56" s="15">
        <f>SUMIF('4'!B:B,summary!A:A,'4'!D:D)</f>
        <v>0</v>
      </c>
      <c r="K56" s="15">
        <f>SUMIF('5'!B:B,summary!A:A,'5'!D:D)</f>
        <v>0</v>
      </c>
      <c r="L56" s="15">
        <f>SUMIF('6'!B:B,summary!A:A,'6'!D:D)</f>
        <v>0</v>
      </c>
      <c r="M56" s="15">
        <f>SUMIF('7'!B:B,summary!A:A,'7'!D:D)</f>
        <v>0</v>
      </c>
      <c r="N56" s="15">
        <f>SUMIF('8'!B:B,summary!A:A,'8'!D:D)</f>
        <v>0</v>
      </c>
      <c r="O56" s="15">
        <f>SUMIF('9'!B:B,summary!A:A,'9'!D:D)</f>
        <v>0</v>
      </c>
      <c r="P56" s="15">
        <f>SUMIF('10'!B:B,summary!A:A,'10'!D:D)</f>
        <v>0</v>
      </c>
      <c r="Q56" s="15">
        <f>SUMIF('11'!B:B,summary!A:A,'11'!D:D)</f>
        <v>0</v>
      </c>
      <c r="R56" s="15">
        <f>SUMIF('12'!B:B,summary!A:A,'12'!D:D)</f>
        <v>0</v>
      </c>
      <c r="S56" s="15">
        <f>SUMIF('13'!B:B,summary!A:A,'13'!D:D)</f>
        <v>0</v>
      </c>
      <c r="T56" s="15">
        <f>SUMIF('14'!B:B,summary!A:A,'14'!D:D)</f>
        <v>0</v>
      </c>
      <c r="U56" s="15">
        <f>SUMIF('15'!B:B,summary!A:A,'15'!D:D)</f>
        <v>0</v>
      </c>
      <c r="V56" s="15">
        <f>SUMIF('16'!B:B,summary!A:A,'16'!D:D)</f>
        <v>0</v>
      </c>
      <c r="W56" s="15">
        <f>SUMIF('17'!B:B,summary!A:A,'17'!D:D)</f>
        <v>0</v>
      </c>
      <c r="X56" s="15">
        <f>SUMIF('18'!B:B,summary!A:A,'18'!D:D)</f>
        <v>0</v>
      </c>
      <c r="Y56" s="15">
        <f>SUMIF('19'!B:B,summary!A:A,'19'!D:D)</f>
        <v>0</v>
      </c>
      <c r="Z56" s="15">
        <f>SUMIF('20'!B:B,summary!A:A,'20'!D:D)</f>
        <v>0</v>
      </c>
      <c r="AA56" s="15">
        <f>SUMIF('21'!B:B,summary!A:A,'21'!D:D)</f>
        <v>0</v>
      </c>
      <c r="AB56" s="15">
        <f>SUMIF('22'!B:B,summary!A:A,'22'!D:D)</f>
        <v>0</v>
      </c>
      <c r="AC56" s="15">
        <f>SUMIF('23'!B:B,summary!A:A,'23'!D:D)</f>
        <v>0</v>
      </c>
      <c r="AD56" s="15">
        <f>SUMIF('24'!B:B,summary!A:A,'24'!D:D)</f>
        <v>0</v>
      </c>
      <c r="AE56" s="15">
        <f>SUMIF('25'!B:B,summary!A:A,'25'!D:D)</f>
        <v>0</v>
      </c>
      <c r="AF56" s="15">
        <f>SUMIF('26'!B:B,summary!A:A,'26'!D:D)</f>
        <v>0</v>
      </c>
      <c r="AG56" s="15">
        <f>SUMIF('27'!B:B,summary!A:A,'27'!D:D)</f>
        <v>0</v>
      </c>
      <c r="AH56" s="15">
        <f>SUMIF('28'!B:B,summary!A:A,'28'!D:D)</f>
        <v>0</v>
      </c>
      <c r="AI56" s="15">
        <f>SUMIF('29'!B:B,summary!A:A,'29'!D:D)</f>
        <v>0</v>
      </c>
      <c r="AJ56" s="15">
        <f>SUMIF('30'!B:B,summary!A:A,'30'!D:D)</f>
        <v>0</v>
      </c>
      <c r="AK56" s="15">
        <f>SUMIF('31'!B:B,summary!A:A,'31'!D:D)</f>
        <v>0</v>
      </c>
      <c r="AL56" s="41">
        <f t="shared" si="14"/>
        <v>0</v>
      </c>
      <c r="AM56" s="75"/>
      <c r="AN56" s="96">
        <f t="shared" si="15"/>
        <v>0</v>
      </c>
      <c r="AO56" s="74">
        <f t="shared" si="16"/>
        <v>0</v>
      </c>
      <c r="AP56" s="101"/>
      <c r="AQ56" s="102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4"/>
      <c r="BW56" s="104"/>
    </row>
    <row r="57" spans="1:75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15">
        <f>SUMIF('1'!B:B,summary!A:A,'1'!D:D)</f>
        <v>0</v>
      </c>
      <c r="H57" s="15">
        <f>SUMIF('2'!B:B,summary!A:A,'2'!D:D)</f>
        <v>0</v>
      </c>
      <c r="I57" s="15">
        <f>SUMIF('3'!B:B,summary!A:A,'3'!D:D)</f>
        <v>0</v>
      </c>
      <c r="J57" s="15">
        <f>SUMIF('4'!B:B,summary!A:A,'4'!D:D)</f>
        <v>0</v>
      </c>
      <c r="K57" s="15">
        <f>SUMIF('5'!B:B,summary!A:A,'5'!D:D)</f>
        <v>0</v>
      </c>
      <c r="L57" s="15">
        <f>SUMIF('6'!B:B,summary!A:A,'6'!D:D)</f>
        <v>0</v>
      </c>
      <c r="M57" s="15">
        <f>SUMIF('7'!B:B,summary!A:A,'7'!D:D)</f>
        <v>0</v>
      </c>
      <c r="N57" s="15">
        <f>SUMIF('8'!B:B,summary!A:A,'8'!D:D)</f>
        <v>0</v>
      </c>
      <c r="O57" s="15">
        <f>SUMIF('9'!B:B,summary!A:A,'9'!D:D)</f>
        <v>0</v>
      </c>
      <c r="P57" s="15">
        <f>SUMIF('10'!B:B,summary!A:A,'10'!D:D)</f>
        <v>0</v>
      </c>
      <c r="Q57" s="15">
        <f>SUMIF('11'!B:B,summary!A:A,'11'!D:D)</f>
        <v>0</v>
      </c>
      <c r="R57" s="15">
        <f>SUMIF('12'!B:B,summary!A:A,'12'!D:D)</f>
        <v>0</v>
      </c>
      <c r="S57" s="15">
        <f>SUMIF('13'!B:B,summary!A:A,'13'!D:D)</f>
        <v>0</v>
      </c>
      <c r="T57" s="15">
        <f>SUMIF('14'!B:B,summary!A:A,'14'!D:D)</f>
        <v>0</v>
      </c>
      <c r="U57" s="15">
        <f>SUMIF('15'!B:B,summary!A:A,'15'!D:D)</f>
        <v>0</v>
      </c>
      <c r="V57" s="15">
        <f>SUMIF('16'!B:B,summary!A:A,'16'!D:D)</f>
        <v>0</v>
      </c>
      <c r="W57" s="15">
        <f>SUMIF('17'!B:B,summary!A:A,'17'!D:D)</f>
        <v>0</v>
      </c>
      <c r="X57" s="15">
        <f>SUMIF('18'!B:B,summary!A:A,'18'!D:D)</f>
        <v>0</v>
      </c>
      <c r="Y57" s="15">
        <f>SUMIF('19'!B:B,summary!A:A,'19'!D:D)</f>
        <v>0</v>
      </c>
      <c r="Z57" s="15">
        <f>SUMIF('20'!B:B,summary!A:A,'20'!D:D)</f>
        <v>0</v>
      </c>
      <c r="AA57" s="15">
        <f>SUMIF('21'!B:B,summary!A:A,'21'!D:D)</f>
        <v>0</v>
      </c>
      <c r="AB57" s="15">
        <f>SUMIF('22'!B:B,summary!A:A,'22'!D:D)</f>
        <v>0</v>
      </c>
      <c r="AC57" s="15">
        <f>SUMIF('23'!B:B,summary!A:A,'23'!D:D)</f>
        <v>0</v>
      </c>
      <c r="AD57" s="15">
        <f>SUMIF('24'!B:B,summary!A:A,'24'!D:D)</f>
        <v>0</v>
      </c>
      <c r="AE57" s="15">
        <f>SUMIF('25'!B:B,summary!A:A,'25'!D:D)</f>
        <v>0</v>
      </c>
      <c r="AF57" s="15">
        <f>SUMIF('26'!B:B,summary!A:A,'26'!D:D)</f>
        <v>0</v>
      </c>
      <c r="AG57" s="15">
        <f>SUMIF('27'!B:B,summary!A:A,'27'!D:D)</f>
        <v>0</v>
      </c>
      <c r="AH57" s="15">
        <f>SUMIF('28'!B:B,summary!A:A,'28'!D:D)</f>
        <v>0</v>
      </c>
      <c r="AI57" s="15">
        <f>SUMIF('29'!B:B,summary!A:A,'29'!D:D)</f>
        <v>0</v>
      </c>
      <c r="AJ57" s="15">
        <f>SUMIF('30'!B:B,summary!A:A,'30'!D:D)</f>
        <v>0</v>
      </c>
      <c r="AK57" s="15">
        <f>SUMIF('31'!B:B,summary!A:A,'31'!D:D)</f>
        <v>0</v>
      </c>
      <c r="AL57" s="41">
        <f t="shared" si="14"/>
        <v>0</v>
      </c>
      <c r="AM57" s="75"/>
      <c r="AN57" s="96">
        <f t="shared" si="15"/>
        <v>0</v>
      </c>
      <c r="AO57" s="74">
        <f t="shared" si="16"/>
        <v>0</v>
      </c>
      <c r="AP57" s="101"/>
      <c r="AQ57" s="102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4"/>
      <c r="BW57" s="104"/>
    </row>
    <row r="58" spans="1:75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15">
        <f>SUMIF('1'!B:B,summary!A:A,'1'!D:D)</f>
        <v>0</v>
      </c>
      <c r="H58" s="15">
        <f>SUMIF('2'!B:B,summary!A:A,'2'!D:D)</f>
        <v>0</v>
      </c>
      <c r="I58" s="15">
        <f>SUMIF('3'!B:B,summary!A:A,'3'!D:D)</f>
        <v>0</v>
      </c>
      <c r="J58" s="15">
        <f>SUMIF('4'!B:B,summary!A:A,'4'!D:D)</f>
        <v>0</v>
      </c>
      <c r="K58" s="15">
        <f>SUMIF('5'!B:B,summary!A:A,'5'!D:D)</f>
        <v>0</v>
      </c>
      <c r="L58" s="15">
        <f>SUMIF('6'!B:B,summary!A:A,'6'!D:D)</f>
        <v>0</v>
      </c>
      <c r="M58" s="15">
        <f>SUMIF('7'!B:B,summary!A:A,'7'!D:D)</f>
        <v>0</v>
      </c>
      <c r="N58" s="15">
        <f>SUMIF('8'!B:B,summary!A:A,'8'!D:D)</f>
        <v>0</v>
      </c>
      <c r="O58" s="15">
        <f>SUMIF('9'!B:B,summary!A:A,'9'!D:D)</f>
        <v>0</v>
      </c>
      <c r="P58" s="15">
        <f>SUMIF('10'!B:B,summary!A:A,'10'!D:D)</f>
        <v>0</v>
      </c>
      <c r="Q58" s="15">
        <f>SUMIF('11'!B:B,summary!A:A,'11'!D:D)</f>
        <v>0</v>
      </c>
      <c r="R58" s="15">
        <f>SUMIF('12'!B:B,summary!A:A,'12'!D:D)</f>
        <v>0</v>
      </c>
      <c r="S58" s="15">
        <f>SUMIF('13'!B:B,summary!A:A,'13'!D:D)</f>
        <v>0</v>
      </c>
      <c r="T58" s="15">
        <f>SUMIF('14'!B:B,summary!A:A,'14'!D:D)</f>
        <v>0</v>
      </c>
      <c r="U58" s="15">
        <f>SUMIF('15'!B:B,summary!A:A,'15'!D:D)</f>
        <v>0</v>
      </c>
      <c r="V58" s="15">
        <f>SUMIF('16'!B:B,summary!A:A,'16'!D:D)</f>
        <v>0</v>
      </c>
      <c r="W58" s="15">
        <f>SUMIF('17'!B:B,summary!A:A,'17'!D:D)</f>
        <v>0</v>
      </c>
      <c r="X58" s="15">
        <f>SUMIF('18'!B:B,summary!A:A,'18'!D:D)</f>
        <v>0</v>
      </c>
      <c r="Y58" s="15">
        <f>SUMIF('19'!B:B,summary!A:A,'19'!D:D)</f>
        <v>0</v>
      </c>
      <c r="Z58" s="15">
        <f>SUMIF('20'!B:B,summary!A:A,'20'!D:D)</f>
        <v>0</v>
      </c>
      <c r="AA58" s="15">
        <f>SUMIF('21'!B:B,summary!A:A,'21'!D:D)</f>
        <v>0</v>
      </c>
      <c r="AB58" s="15">
        <f>SUMIF('22'!B:B,summary!A:A,'22'!D:D)</f>
        <v>0</v>
      </c>
      <c r="AC58" s="15">
        <f>SUMIF('23'!B:B,summary!A:A,'23'!D:D)</f>
        <v>0</v>
      </c>
      <c r="AD58" s="15">
        <f>SUMIF('24'!B:B,summary!A:A,'24'!D:D)</f>
        <v>0</v>
      </c>
      <c r="AE58" s="15">
        <f>SUMIF('25'!B:B,summary!A:A,'25'!D:D)</f>
        <v>0</v>
      </c>
      <c r="AF58" s="15">
        <f>SUMIF('26'!B:B,summary!A:A,'26'!D:D)</f>
        <v>0</v>
      </c>
      <c r="AG58" s="15">
        <f>SUMIF('27'!B:B,summary!A:A,'27'!D:D)</f>
        <v>0</v>
      </c>
      <c r="AH58" s="15">
        <f>SUMIF('28'!B:B,summary!A:A,'28'!D:D)</f>
        <v>0</v>
      </c>
      <c r="AI58" s="15">
        <f>SUMIF('29'!B:B,summary!A:A,'29'!D:D)</f>
        <v>0</v>
      </c>
      <c r="AJ58" s="15">
        <f>SUMIF('30'!B:B,summary!A:A,'30'!D:D)</f>
        <v>0</v>
      </c>
      <c r="AK58" s="15">
        <f>SUMIF('31'!B:B,summary!A:A,'31'!D:D)</f>
        <v>0</v>
      </c>
      <c r="AL58" s="41">
        <f t="shared" si="14"/>
        <v>0</v>
      </c>
      <c r="AM58" s="75"/>
      <c r="AN58" s="96">
        <f t="shared" si="15"/>
        <v>0</v>
      </c>
      <c r="AO58" s="74">
        <f t="shared" si="16"/>
        <v>0</v>
      </c>
      <c r="AP58" s="101"/>
      <c r="AQ58" s="102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4"/>
      <c r="BW58" s="104"/>
    </row>
    <row r="59" spans="1:75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15">
        <f>SUMIF('1'!B:B,summary!A:A,'1'!D:D)</f>
        <v>0</v>
      </c>
      <c r="H59" s="15">
        <f>SUMIF('2'!B:B,summary!A:A,'2'!D:D)</f>
        <v>0</v>
      </c>
      <c r="I59" s="15">
        <f>SUMIF('3'!B:B,summary!A:A,'3'!D:D)</f>
        <v>0</v>
      </c>
      <c r="J59" s="15">
        <f>SUMIF('4'!B:B,summary!A:A,'4'!D:D)</f>
        <v>0</v>
      </c>
      <c r="K59" s="15">
        <f>SUMIF('5'!B:B,summary!A:A,'5'!D:D)</f>
        <v>0</v>
      </c>
      <c r="L59" s="15">
        <f>SUMIF('6'!B:B,summary!A:A,'6'!D:D)</f>
        <v>0</v>
      </c>
      <c r="M59" s="15">
        <f>SUMIF('7'!B:B,summary!A:A,'7'!D:D)</f>
        <v>0</v>
      </c>
      <c r="N59" s="15">
        <f>SUMIF('8'!B:B,summary!A:A,'8'!D:D)</f>
        <v>0</v>
      </c>
      <c r="O59" s="15">
        <f>SUMIF('9'!B:B,summary!A:A,'9'!D:D)</f>
        <v>0</v>
      </c>
      <c r="P59" s="15">
        <f>SUMIF('10'!B:B,summary!A:A,'10'!D:D)</f>
        <v>0</v>
      </c>
      <c r="Q59" s="15">
        <f>SUMIF('11'!B:B,summary!A:A,'11'!D:D)</f>
        <v>0</v>
      </c>
      <c r="R59" s="15">
        <f>SUMIF('12'!B:B,summary!A:A,'12'!D:D)</f>
        <v>0</v>
      </c>
      <c r="S59" s="15">
        <f>SUMIF('13'!B:B,summary!A:A,'13'!D:D)</f>
        <v>0</v>
      </c>
      <c r="T59" s="15">
        <f>SUMIF('14'!B:B,summary!A:A,'14'!D:D)</f>
        <v>0</v>
      </c>
      <c r="U59" s="15">
        <f>SUMIF('15'!B:B,summary!A:A,'15'!D:D)</f>
        <v>0</v>
      </c>
      <c r="V59" s="15">
        <f>SUMIF('16'!B:B,summary!A:A,'16'!D:D)</f>
        <v>0</v>
      </c>
      <c r="W59" s="15">
        <f>SUMIF('17'!B:B,summary!A:A,'17'!D:D)</f>
        <v>0</v>
      </c>
      <c r="X59" s="15">
        <f>SUMIF('18'!B:B,summary!A:A,'18'!D:D)</f>
        <v>0</v>
      </c>
      <c r="Y59" s="15">
        <f>SUMIF('19'!B:B,summary!A:A,'19'!D:D)</f>
        <v>0</v>
      </c>
      <c r="Z59" s="15">
        <f>SUMIF('20'!B:B,summary!A:A,'20'!D:D)</f>
        <v>0</v>
      </c>
      <c r="AA59" s="15">
        <f>SUMIF('21'!B:B,summary!A:A,'21'!D:D)</f>
        <v>0</v>
      </c>
      <c r="AB59" s="15">
        <f>SUMIF('22'!B:B,summary!A:A,'22'!D:D)</f>
        <v>0</v>
      </c>
      <c r="AC59" s="15">
        <f>SUMIF('23'!B:B,summary!A:A,'23'!D:D)</f>
        <v>0</v>
      </c>
      <c r="AD59" s="15">
        <f>SUMIF('24'!B:B,summary!A:A,'24'!D:D)</f>
        <v>0</v>
      </c>
      <c r="AE59" s="15">
        <f>SUMIF('25'!B:B,summary!A:A,'25'!D:D)</f>
        <v>0</v>
      </c>
      <c r="AF59" s="15">
        <f>SUMIF('26'!B:B,summary!A:A,'26'!D:D)</f>
        <v>0</v>
      </c>
      <c r="AG59" s="15">
        <f>SUMIF('27'!B:B,summary!A:A,'27'!D:D)</f>
        <v>0</v>
      </c>
      <c r="AH59" s="15">
        <f>SUMIF('28'!B:B,summary!A:A,'28'!D:D)</f>
        <v>0</v>
      </c>
      <c r="AI59" s="15">
        <f>SUMIF('29'!B:B,summary!A:A,'29'!D:D)</f>
        <v>0</v>
      </c>
      <c r="AJ59" s="15">
        <f>SUMIF('30'!B:B,summary!A:A,'30'!D:D)</f>
        <v>0</v>
      </c>
      <c r="AK59" s="15">
        <f>SUMIF('31'!B:B,summary!A:A,'31'!D:D)</f>
        <v>0</v>
      </c>
      <c r="AL59" s="41">
        <f t="shared" si="14"/>
        <v>0</v>
      </c>
      <c r="AM59" s="75"/>
      <c r="AN59" s="96">
        <f t="shared" si="15"/>
        <v>0</v>
      </c>
      <c r="AO59" s="74">
        <f t="shared" si="16"/>
        <v>0</v>
      </c>
      <c r="AP59" s="101"/>
      <c r="AQ59" s="102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4"/>
      <c r="BW59" s="104"/>
    </row>
    <row r="60" spans="1:75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15">
        <f>SUMIF('1'!B:B,summary!A:A,'1'!D:D)</f>
        <v>0</v>
      </c>
      <c r="H60" s="15">
        <f>SUMIF('2'!B:B,summary!A:A,'2'!D:D)</f>
        <v>0</v>
      </c>
      <c r="I60" s="15">
        <f>SUMIF('3'!B:B,summary!A:A,'3'!D:D)</f>
        <v>0</v>
      </c>
      <c r="J60" s="15">
        <f>SUMIF('4'!B:B,summary!A:A,'4'!D:D)</f>
        <v>0</v>
      </c>
      <c r="K60" s="15">
        <f>SUMIF('5'!B:B,summary!A:A,'5'!D:D)</f>
        <v>0</v>
      </c>
      <c r="L60" s="15">
        <f>SUMIF('6'!B:B,summary!A:A,'6'!D:D)</f>
        <v>0</v>
      </c>
      <c r="M60" s="15">
        <f>SUMIF('7'!B:B,summary!A:A,'7'!D:D)</f>
        <v>0</v>
      </c>
      <c r="N60" s="15">
        <f>SUMIF('8'!B:B,summary!A:A,'8'!D:D)</f>
        <v>0</v>
      </c>
      <c r="O60" s="15">
        <f>SUMIF('9'!B:B,summary!A:A,'9'!D:D)</f>
        <v>0</v>
      </c>
      <c r="P60" s="15">
        <f>SUMIF('10'!B:B,summary!A:A,'10'!D:D)</f>
        <v>0</v>
      </c>
      <c r="Q60" s="15">
        <f>SUMIF('11'!B:B,summary!A:A,'11'!D:D)</f>
        <v>0</v>
      </c>
      <c r="R60" s="15">
        <f>SUMIF('12'!B:B,summary!A:A,'12'!D:D)</f>
        <v>0</v>
      </c>
      <c r="S60" s="15">
        <f>SUMIF('13'!B:B,summary!A:A,'13'!D:D)</f>
        <v>0</v>
      </c>
      <c r="T60" s="15">
        <f>SUMIF('14'!B:B,summary!A:A,'14'!D:D)</f>
        <v>0</v>
      </c>
      <c r="U60" s="15">
        <f>SUMIF('15'!B:B,summary!A:A,'15'!D:D)</f>
        <v>0</v>
      </c>
      <c r="V60" s="15">
        <f>SUMIF('16'!B:B,summary!A:A,'16'!D:D)</f>
        <v>0</v>
      </c>
      <c r="W60" s="15">
        <f>SUMIF('17'!B:B,summary!A:A,'17'!D:D)</f>
        <v>0</v>
      </c>
      <c r="X60" s="15">
        <f>SUMIF('18'!B:B,summary!A:A,'18'!D:D)</f>
        <v>0</v>
      </c>
      <c r="Y60" s="15">
        <f>SUMIF('19'!B:B,summary!A:A,'19'!D:D)</f>
        <v>0</v>
      </c>
      <c r="Z60" s="15">
        <f>SUMIF('20'!B:B,summary!A:A,'20'!D:D)</f>
        <v>0</v>
      </c>
      <c r="AA60" s="15">
        <f>SUMIF('21'!B:B,summary!A:A,'21'!D:D)</f>
        <v>0</v>
      </c>
      <c r="AB60" s="15">
        <f>SUMIF('22'!B:B,summary!A:A,'22'!D:D)</f>
        <v>0</v>
      </c>
      <c r="AC60" s="15">
        <f>SUMIF('23'!B:B,summary!A:A,'23'!D:D)</f>
        <v>0</v>
      </c>
      <c r="AD60" s="15">
        <f>SUMIF('24'!B:B,summary!A:A,'24'!D:D)</f>
        <v>0</v>
      </c>
      <c r="AE60" s="15">
        <f>SUMIF('25'!B:B,summary!A:A,'25'!D:D)</f>
        <v>0</v>
      </c>
      <c r="AF60" s="15">
        <f>SUMIF('26'!B:B,summary!A:A,'26'!D:D)</f>
        <v>0</v>
      </c>
      <c r="AG60" s="15">
        <f>SUMIF('27'!B:B,summary!A:A,'27'!D:D)</f>
        <v>0</v>
      </c>
      <c r="AH60" s="15">
        <f>SUMIF('28'!B:B,summary!A:A,'28'!D:D)</f>
        <v>0</v>
      </c>
      <c r="AI60" s="15">
        <f>SUMIF('29'!B:B,summary!A:A,'29'!D:D)</f>
        <v>0</v>
      </c>
      <c r="AJ60" s="15">
        <f>SUMIF('30'!B:B,summary!A:A,'30'!D:D)</f>
        <v>0</v>
      </c>
      <c r="AK60" s="15">
        <f>SUMIF('31'!B:B,summary!A:A,'31'!D:D)</f>
        <v>0</v>
      </c>
      <c r="AL60" s="41">
        <f t="shared" si="14"/>
        <v>0</v>
      </c>
      <c r="AM60" s="75"/>
      <c r="AN60" s="96">
        <f t="shared" si="15"/>
        <v>0</v>
      </c>
      <c r="AO60" s="74">
        <f t="shared" si="16"/>
        <v>0</v>
      </c>
      <c r="AP60" s="101"/>
      <c r="AQ60" s="102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4"/>
      <c r="BW60" s="104"/>
    </row>
    <row r="61" spans="1:75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15">
        <f>SUMIF('1'!B:B,summary!A:A,'1'!D:D)</f>
        <v>0</v>
      </c>
      <c r="H61" s="15">
        <f>SUMIF('2'!B:B,summary!A:A,'2'!D:D)</f>
        <v>0</v>
      </c>
      <c r="I61" s="15">
        <f>SUMIF('3'!B:B,summary!A:A,'3'!D:D)</f>
        <v>0</v>
      </c>
      <c r="J61" s="15">
        <f>SUMIF('4'!B:B,summary!A:A,'4'!D:D)</f>
        <v>0</v>
      </c>
      <c r="K61" s="15">
        <f>SUMIF('5'!B:B,summary!A:A,'5'!D:D)</f>
        <v>0</v>
      </c>
      <c r="L61" s="15">
        <f>SUMIF('6'!B:B,summary!A:A,'6'!D:D)</f>
        <v>0</v>
      </c>
      <c r="M61" s="15">
        <f>SUMIF('7'!B:B,summary!A:A,'7'!D:D)</f>
        <v>0</v>
      </c>
      <c r="N61" s="15">
        <f>SUMIF('8'!B:B,summary!A:A,'8'!D:D)</f>
        <v>0</v>
      </c>
      <c r="O61" s="15">
        <f>SUMIF('9'!B:B,summary!A:A,'9'!D:D)</f>
        <v>0</v>
      </c>
      <c r="P61" s="15">
        <f>SUMIF('10'!B:B,summary!A:A,'10'!D:D)</f>
        <v>0</v>
      </c>
      <c r="Q61" s="15">
        <f>SUMIF('11'!B:B,summary!A:A,'11'!D:D)</f>
        <v>0</v>
      </c>
      <c r="R61" s="15">
        <f>SUMIF('12'!B:B,summary!A:A,'12'!D:D)</f>
        <v>0</v>
      </c>
      <c r="S61" s="15">
        <f>SUMIF('13'!B:B,summary!A:A,'13'!D:D)</f>
        <v>0</v>
      </c>
      <c r="T61" s="15">
        <f>SUMIF('14'!B:B,summary!A:A,'14'!D:D)</f>
        <v>0</v>
      </c>
      <c r="U61" s="15">
        <f>SUMIF('15'!B:B,summary!A:A,'15'!D:D)</f>
        <v>0</v>
      </c>
      <c r="V61" s="15">
        <f>SUMIF('16'!B:B,summary!A:A,'16'!D:D)</f>
        <v>0</v>
      </c>
      <c r="W61" s="15">
        <f>SUMIF('17'!B:B,summary!A:A,'17'!D:D)</f>
        <v>0</v>
      </c>
      <c r="X61" s="15">
        <f>SUMIF('18'!B:B,summary!A:A,'18'!D:D)</f>
        <v>0</v>
      </c>
      <c r="Y61" s="15">
        <f>SUMIF('19'!B:B,summary!A:A,'19'!D:D)</f>
        <v>0</v>
      </c>
      <c r="Z61" s="15">
        <f>SUMIF('20'!B:B,summary!A:A,'20'!D:D)</f>
        <v>0</v>
      </c>
      <c r="AA61" s="15">
        <f>SUMIF('21'!B:B,summary!A:A,'21'!D:D)</f>
        <v>0</v>
      </c>
      <c r="AB61" s="15">
        <f>SUMIF('22'!B:B,summary!A:A,'22'!D:D)</f>
        <v>0</v>
      </c>
      <c r="AC61" s="15">
        <f>SUMIF('23'!B:B,summary!A:A,'23'!D:D)</f>
        <v>0</v>
      </c>
      <c r="AD61" s="15">
        <f>SUMIF('24'!B:B,summary!A:A,'24'!D:D)</f>
        <v>0</v>
      </c>
      <c r="AE61" s="15">
        <f>SUMIF('25'!B:B,summary!A:A,'25'!D:D)</f>
        <v>0</v>
      </c>
      <c r="AF61" s="15">
        <f>SUMIF('26'!B:B,summary!A:A,'26'!D:D)</f>
        <v>0</v>
      </c>
      <c r="AG61" s="15">
        <f>SUMIF('27'!B:B,summary!A:A,'27'!D:D)</f>
        <v>0</v>
      </c>
      <c r="AH61" s="15">
        <f>SUMIF('28'!B:B,summary!A:A,'28'!D:D)</f>
        <v>0</v>
      </c>
      <c r="AI61" s="15">
        <f>SUMIF('29'!B:B,summary!A:A,'29'!D:D)</f>
        <v>0</v>
      </c>
      <c r="AJ61" s="15">
        <f>SUMIF('30'!B:B,summary!A:A,'30'!D:D)</f>
        <v>0</v>
      </c>
      <c r="AK61" s="15">
        <f>SUMIF('31'!B:B,summary!A:A,'31'!D:D)</f>
        <v>0</v>
      </c>
      <c r="AL61" s="41">
        <f t="shared" si="14"/>
        <v>0</v>
      </c>
      <c r="AM61" s="75"/>
      <c r="AN61" s="96">
        <f t="shared" si="15"/>
        <v>0</v>
      </c>
      <c r="AO61" s="74">
        <f t="shared" si="16"/>
        <v>0</v>
      </c>
      <c r="AP61" s="101"/>
      <c r="AQ61" s="102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4"/>
      <c r="BW61" s="104"/>
    </row>
    <row r="62" spans="1:75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15">
        <f>SUMIF('1'!B:B,summary!A:A,'1'!D:D)</f>
        <v>0</v>
      </c>
      <c r="H62" s="15">
        <f>SUMIF('2'!B:B,summary!A:A,'2'!D:D)</f>
        <v>0</v>
      </c>
      <c r="I62" s="15">
        <f>SUMIF('3'!B:B,summary!A:A,'3'!D:D)</f>
        <v>0</v>
      </c>
      <c r="J62" s="15">
        <f>SUMIF('4'!B:B,summary!A:A,'4'!D:D)</f>
        <v>0</v>
      </c>
      <c r="K62" s="15">
        <f>SUMIF('5'!B:B,summary!A:A,'5'!D:D)</f>
        <v>0</v>
      </c>
      <c r="L62" s="15">
        <f>SUMIF('6'!B:B,summary!A:A,'6'!D:D)</f>
        <v>0</v>
      </c>
      <c r="M62" s="15">
        <f>SUMIF('7'!B:B,summary!A:A,'7'!D:D)</f>
        <v>0</v>
      </c>
      <c r="N62" s="15">
        <f>SUMIF('8'!B:B,summary!A:A,'8'!D:D)</f>
        <v>0</v>
      </c>
      <c r="O62" s="15">
        <f>SUMIF('9'!B:B,summary!A:A,'9'!D:D)</f>
        <v>0</v>
      </c>
      <c r="P62" s="15">
        <f>SUMIF('10'!B:B,summary!A:A,'10'!D:D)</f>
        <v>0</v>
      </c>
      <c r="Q62" s="15">
        <f>SUMIF('11'!B:B,summary!A:A,'11'!D:D)</f>
        <v>0</v>
      </c>
      <c r="R62" s="15">
        <f>SUMIF('12'!B:B,summary!A:A,'12'!D:D)</f>
        <v>0</v>
      </c>
      <c r="S62" s="15">
        <f>SUMIF('13'!B:B,summary!A:A,'13'!D:D)</f>
        <v>0</v>
      </c>
      <c r="T62" s="15">
        <f>SUMIF('14'!B:B,summary!A:A,'14'!D:D)</f>
        <v>0</v>
      </c>
      <c r="U62" s="15">
        <f>SUMIF('15'!B:B,summary!A:A,'15'!D:D)</f>
        <v>0</v>
      </c>
      <c r="V62" s="15">
        <f>SUMIF('16'!B:B,summary!A:A,'16'!D:D)</f>
        <v>0</v>
      </c>
      <c r="W62" s="15">
        <f>SUMIF('17'!B:B,summary!A:A,'17'!D:D)</f>
        <v>0</v>
      </c>
      <c r="X62" s="15">
        <f>SUMIF('18'!B:B,summary!A:A,'18'!D:D)</f>
        <v>0</v>
      </c>
      <c r="Y62" s="15">
        <f>SUMIF('19'!B:B,summary!A:A,'19'!D:D)</f>
        <v>0</v>
      </c>
      <c r="Z62" s="15">
        <f>SUMIF('20'!B:B,summary!A:A,'20'!D:D)</f>
        <v>0</v>
      </c>
      <c r="AA62" s="15">
        <f>SUMIF('21'!B:B,summary!A:A,'21'!D:D)</f>
        <v>0</v>
      </c>
      <c r="AB62" s="15">
        <f>SUMIF('22'!B:B,summary!A:A,'22'!D:D)</f>
        <v>0</v>
      </c>
      <c r="AC62" s="15">
        <f>SUMIF('23'!B:B,summary!A:A,'23'!D:D)</f>
        <v>0</v>
      </c>
      <c r="AD62" s="15">
        <f>SUMIF('24'!B:B,summary!A:A,'24'!D:D)</f>
        <v>0</v>
      </c>
      <c r="AE62" s="15">
        <f>SUMIF('25'!B:B,summary!A:A,'25'!D:D)</f>
        <v>0</v>
      </c>
      <c r="AF62" s="15">
        <f>SUMIF('26'!B:B,summary!A:A,'26'!D:D)</f>
        <v>0</v>
      </c>
      <c r="AG62" s="15">
        <f>SUMIF('27'!B:B,summary!A:A,'27'!D:D)</f>
        <v>0</v>
      </c>
      <c r="AH62" s="15">
        <f>SUMIF('28'!B:B,summary!A:A,'28'!D:D)</f>
        <v>0</v>
      </c>
      <c r="AI62" s="15">
        <f>SUMIF('29'!B:B,summary!A:A,'29'!D:D)</f>
        <v>0</v>
      </c>
      <c r="AJ62" s="15">
        <f>SUMIF('30'!B:B,summary!A:A,'30'!D:D)</f>
        <v>0</v>
      </c>
      <c r="AK62" s="15">
        <f>SUMIF('31'!B:B,summary!A:A,'31'!D:D)</f>
        <v>0</v>
      </c>
      <c r="AL62" s="41">
        <f t="shared" si="14"/>
        <v>0</v>
      </c>
      <c r="AM62" s="75"/>
      <c r="AN62" s="96">
        <f t="shared" si="15"/>
        <v>0</v>
      </c>
      <c r="AO62" s="74">
        <f t="shared" si="16"/>
        <v>0</v>
      </c>
      <c r="AP62" s="101"/>
      <c r="AQ62" s="102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4"/>
      <c r="BW62" s="104"/>
    </row>
    <row r="63" spans="1:75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15">
        <f>SUMIF('1'!B:B,summary!A:A,'1'!D:D)</f>
        <v>0</v>
      </c>
      <c r="H63" s="15">
        <f>SUMIF('2'!B:B,summary!A:A,'2'!D:D)</f>
        <v>0</v>
      </c>
      <c r="I63" s="15">
        <f>SUMIF('3'!B:B,summary!A:A,'3'!D:D)</f>
        <v>0</v>
      </c>
      <c r="J63" s="15">
        <f>SUMIF('4'!B:B,summary!A:A,'4'!D:D)</f>
        <v>0</v>
      </c>
      <c r="K63" s="15">
        <f>SUMIF('5'!B:B,summary!A:A,'5'!D:D)</f>
        <v>0</v>
      </c>
      <c r="L63" s="15">
        <f>SUMIF('6'!B:B,summary!A:A,'6'!D:D)</f>
        <v>0</v>
      </c>
      <c r="M63" s="15">
        <f>SUMIF('7'!B:B,summary!A:A,'7'!D:D)</f>
        <v>0</v>
      </c>
      <c r="N63" s="15">
        <f>SUMIF('8'!B:B,summary!A:A,'8'!D:D)</f>
        <v>0</v>
      </c>
      <c r="O63" s="15">
        <f>SUMIF('9'!B:B,summary!A:A,'9'!D:D)</f>
        <v>0</v>
      </c>
      <c r="P63" s="15">
        <f>SUMIF('10'!B:B,summary!A:A,'10'!D:D)</f>
        <v>0</v>
      </c>
      <c r="Q63" s="15">
        <f>SUMIF('11'!B:B,summary!A:A,'11'!D:D)</f>
        <v>0</v>
      </c>
      <c r="R63" s="15">
        <f>SUMIF('12'!B:B,summary!A:A,'12'!D:D)</f>
        <v>0</v>
      </c>
      <c r="S63" s="15">
        <f>SUMIF('13'!B:B,summary!A:A,'13'!D:D)</f>
        <v>0</v>
      </c>
      <c r="T63" s="15">
        <f>SUMIF('14'!B:B,summary!A:A,'14'!D:D)</f>
        <v>0</v>
      </c>
      <c r="U63" s="15">
        <f>SUMIF('15'!B:B,summary!A:A,'15'!D:D)</f>
        <v>0</v>
      </c>
      <c r="V63" s="15">
        <f>SUMIF('16'!B:B,summary!A:A,'16'!D:D)</f>
        <v>0</v>
      </c>
      <c r="W63" s="15">
        <f>SUMIF('17'!B:B,summary!A:A,'17'!D:D)</f>
        <v>0</v>
      </c>
      <c r="X63" s="15">
        <f>SUMIF('18'!B:B,summary!A:A,'18'!D:D)</f>
        <v>0</v>
      </c>
      <c r="Y63" s="15">
        <f>SUMIF('19'!B:B,summary!A:A,'19'!D:D)</f>
        <v>0</v>
      </c>
      <c r="Z63" s="15">
        <f>SUMIF('20'!B:B,summary!A:A,'20'!D:D)</f>
        <v>0</v>
      </c>
      <c r="AA63" s="15">
        <f>SUMIF('21'!B:B,summary!A:A,'21'!D:D)</f>
        <v>0</v>
      </c>
      <c r="AB63" s="15">
        <f>SUMIF('22'!B:B,summary!A:A,'22'!D:D)</f>
        <v>0</v>
      </c>
      <c r="AC63" s="15">
        <f>SUMIF('23'!B:B,summary!A:A,'23'!D:D)</f>
        <v>0</v>
      </c>
      <c r="AD63" s="15">
        <f>SUMIF('24'!B:B,summary!A:A,'24'!D:D)</f>
        <v>0</v>
      </c>
      <c r="AE63" s="15">
        <f>SUMIF('25'!B:B,summary!A:A,'25'!D:D)</f>
        <v>0</v>
      </c>
      <c r="AF63" s="15">
        <f>SUMIF('26'!B:B,summary!A:A,'26'!D:D)</f>
        <v>0</v>
      </c>
      <c r="AG63" s="15">
        <f>SUMIF('27'!B:B,summary!A:A,'27'!D:D)</f>
        <v>0</v>
      </c>
      <c r="AH63" s="15">
        <f>SUMIF('28'!B:B,summary!A:A,'28'!D:D)</f>
        <v>0</v>
      </c>
      <c r="AI63" s="15">
        <f>SUMIF('29'!B:B,summary!A:A,'29'!D:D)</f>
        <v>0</v>
      </c>
      <c r="AJ63" s="15">
        <f>SUMIF('30'!B:B,summary!A:A,'30'!D:D)</f>
        <v>0</v>
      </c>
      <c r="AK63" s="15">
        <f>SUMIF('31'!B:B,summary!A:A,'31'!D:D)</f>
        <v>0</v>
      </c>
      <c r="AL63" s="41">
        <f t="shared" si="14"/>
        <v>0</v>
      </c>
      <c r="AM63" s="75"/>
      <c r="AN63" s="96">
        <f t="shared" si="15"/>
        <v>0</v>
      </c>
      <c r="AO63" s="74">
        <f t="shared" si="16"/>
        <v>0</v>
      </c>
      <c r="AP63" s="101"/>
      <c r="AQ63" s="102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4"/>
      <c r="BW63" s="104"/>
    </row>
    <row r="64" spans="1:75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15">
        <f>SUMIF('1'!B:B,summary!A:A,'1'!D:D)</f>
        <v>0</v>
      </c>
      <c r="H64" s="15">
        <f>SUMIF('2'!B:B,summary!A:A,'2'!D:D)</f>
        <v>0</v>
      </c>
      <c r="I64" s="15">
        <f>SUMIF('3'!B:B,summary!A:A,'3'!D:D)</f>
        <v>3</v>
      </c>
      <c r="J64" s="15">
        <f>SUMIF('4'!B:B,summary!A:A,'4'!D:D)</f>
        <v>0</v>
      </c>
      <c r="K64" s="15">
        <f>SUMIF('5'!B:B,summary!A:A,'5'!D:D)</f>
        <v>0</v>
      </c>
      <c r="L64" s="15">
        <f>SUMIF('6'!B:B,summary!A:A,'6'!D:D)</f>
        <v>0</v>
      </c>
      <c r="M64" s="15">
        <f>SUMIF('7'!B:B,summary!A:A,'7'!D:D)</f>
        <v>0</v>
      </c>
      <c r="N64" s="15">
        <f>SUMIF('8'!B:B,summary!A:A,'8'!D:D)</f>
        <v>0</v>
      </c>
      <c r="O64" s="15">
        <f>SUMIF('9'!B:B,summary!A:A,'9'!D:D)</f>
        <v>0</v>
      </c>
      <c r="P64" s="15">
        <f>SUMIF('10'!B:B,summary!A:A,'10'!D:D)</f>
        <v>2</v>
      </c>
      <c r="Q64" s="15">
        <f>SUMIF('11'!B:B,summary!A:A,'11'!D:D)</f>
        <v>0</v>
      </c>
      <c r="R64" s="15">
        <f>SUMIF('12'!B:B,summary!A:A,'12'!D:D)</f>
        <v>0</v>
      </c>
      <c r="S64" s="15">
        <f>SUMIF('13'!B:B,summary!A:A,'13'!D:D)</f>
        <v>1</v>
      </c>
      <c r="T64" s="15">
        <f>SUMIF('14'!B:B,summary!A:A,'14'!D:D)</f>
        <v>0</v>
      </c>
      <c r="U64" s="15">
        <f>SUMIF('15'!B:B,summary!A:A,'15'!D:D)</f>
        <v>0</v>
      </c>
      <c r="V64" s="15">
        <f>SUMIF('16'!B:B,summary!A:A,'16'!D:D)</f>
        <v>1</v>
      </c>
      <c r="W64" s="15">
        <f>SUMIF('17'!B:B,summary!A:A,'17'!D:D)</f>
        <v>0</v>
      </c>
      <c r="X64" s="15">
        <f>SUMIF('18'!B:B,summary!A:A,'18'!D:D)</f>
        <v>0</v>
      </c>
      <c r="Y64" s="15">
        <f>SUMIF('19'!B:B,summary!A:A,'19'!D:D)</f>
        <v>0</v>
      </c>
      <c r="Z64" s="15">
        <f>SUMIF('20'!B:B,summary!A:A,'20'!D:D)</f>
        <v>1</v>
      </c>
      <c r="AA64" s="15">
        <f>SUMIF('21'!B:B,summary!A:A,'21'!D:D)</f>
        <v>0</v>
      </c>
      <c r="AB64" s="15">
        <f>SUMIF('22'!B:B,summary!A:A,'22'!D:D)</f>
        <v>0</v>
      </c>
      <c r="AC64" s="15">
        <f>SUMIF('23'!B:B,summary!A:A,'23'!D:D)</f>
        <v>0</v>
      </c>
      <c r="AD64" s="15">
        <f>SUMIF('24'!B:B,summary!A:A,'24'!D:D)</f>
        <v>1</v>
      </c>
      <c r="AE64" s="15">
        <f>SUMIF('25'!B:B,summary!A:A,'25'!D:D)</f>
        <v>1</v>
      </c>
      <c r="AF64" s="15">
        <f>SUMIF('26'!B:B,summary!A:A,'26'!D:D)</f>
        <v>0</v>
      </c>
      <c r="AG64" s="15">
        <f>SUMIF('27'!B:B,summary!A:A,'27'!D:D)</f>
        <v>0</v>
      </c>
      <c r="AH64" s="15">
        <f>SUMIF('28'!B:B,summary!A:A,'28'!D:D)</f>
        <v>0</v>
      </c>
      <c r="AI64" s="15">
        <f>SUMIF('29'!B:B,summary!A:A,'29'!D:D)</f>
        <v>1</v>
      </c>
      <c r="AJ64" s="15">
        <f>SUMIF('30'!B:B,summary!A:A,'30'!D:D)</f>
        <v>0</v>
      </c>
      <c r="AK64" s="15">
        <f>SUMIF('31'!B:B,summary!A:A,'31'!D:D)</f>
        <v>0</v>
      </c>
      <c r="AL64" s="41">
        <f t="shared" si="14"/>
        <v>11</v>
      </c>
      <c r="AM64" s="75"/>
      <c r="AN64" s="96">
        <f t="shared" si="15"/>
        <v>0</v>
      </c>
      <c r="AO64" s="74">
        <f t="shared" si="16"/>
        <v>-11</v>
      </c>
      <c r="AP64" s="101"/>
      <c r="AQ64" s="102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4"/>
      <c r="BW64" s="104"/>
    </row>
    <row r="65" spans="1:75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15">
        <f>SUMIF('1'!B:B,summary!A:A,'1'!D:D)</f>
        <v>0</v>
      </c>
      <c r="H65" s="15">
        <f>SUMIF('2'!B:B,summary!A:A,'2'!D:D)</f>
        <v>0</v>
      </c>
      <c r="I65" s="15">
        <f>SUMIF('3'!B:B,summary!A:A,'3'!D:D)</f>
        <v>0</v>
      </c>
      <c r="J65" s="15">
        <f>SUMIF('4'!B:B,summary!A:A,'4'!D:D)</f>
        <v>0</v>
      </c>
      <c r="K65" s="15">
        <f>SUMIF('5'!B:B,summary!A:A,'5'!D:D)</f>
        <v>0</v>
      </c>
      <c r="L65" s="15">
        <f>SUMIF('6'!B:B,summary!A:A,'6'!D:D)</f>
        <v>0</v>
      </c>
      <c r="M65" s="15">
        <f>SUMIF('7'!B:B,summary!A:A,'7'!D:D)</f>
        <v>0</v>
      </c>
      <c r="N65" s="15">
        <f>SUMIF('8'!B:B,summary!A:A,'8'!D:D)</f>
        <v>0</v>
      </c>
      <c r="O65" s="15">
        <f>SUMIF('9'!B:B,summary!A:A,'9'!D:D)</f>
        <v>0</v>
      </c>
      <c r="P65" s="15">
        <f>SUMIF('10'!B:B,summary!A:A,'10'!D:D)</f>
        <v>0</v>
      </c>
      <c r="Q65" s="15">
        <f>SUMIF('11'!B:B,summary!A:A,'11'!D:D)</f>
        <v>0</v>
      </c>
      <c r="R65" s="15">
        <f>SUMIF('12'!B:B,summary!A:A,'12'!D:D)</f>
        <v>0</v>
      </c>
      <c r="S65" s="15">
        <f>SUMIF('13'!B:B,summary!A:A,'13'!D:D)</f>
        <v>0</v>
      </c>
      <c r="T65" s="15">
        <f>SUMIF('14'!B:B,summary!A:A,'14'!D:D)</f>
        <v>0</v>
      </c>
      <c r="U65" s="15">
        <f>SUMIF('15'!B:B,summary!A:A,'15'!D:D)</f>
        <v>0</v>
      </c>
      <c r="V65" s="15">
        <f>SUMIF('16'!B:B,summary!A:A,'16'!D:D)</f>
        <v>0</v>
      </c>
      <c r="W65" s="15">
        <f>SUMIF('17'!B:B,summary!A:A,'17'!D:D)</f>
        <v>0</v>
      </c>
      <c r="X65" s="15">
        <f>SUMIF('18'!B:B,summary!A:A,'18'!D:D)</f>
        <v>0</v>
      </c>
      <c r="Y65" s="15">
        <f>SUMIF('19'!B:B,summary!A:A,'19'!D:D)</f>
        <v>0</v>
      </c>
      <c r="Z65" s="15">
        <f>SUMIF('20'!B:B,summary!A:A,'20'!D:D)</f>
        <v>0</v>
      </c>
      <c r="AA65" s="15">
        <f>SUMIF('21'!B:B,summary!A:A,'21'!D:D)</f>
        <v>0</v>
      </c>
      <c r="AB65" s="15">
        <f>SUMIF('22'!B:B,summary!A:A,'22'!D:D)</f>
        <v>0</v>
      </c>
      <c r="AC65" s="15">
        <f>SUMIF('23'!B:B,summary!A:A,'23'!D:D)</f>
        <v>0</v>
      </c>
      <c r="AD65" s="15">
        <f>SUMIF('24'!B:B,summary!A:A,'24'!D:D)</f>
        <v>0</v>
      </c>
      <c r="AE65" s="15">
        <f>SUMIF('25'!B:B,summary!A:A,'25'!D:D)</f>
        <v>0</v>
      </c>
      <c r="AF65" s="15">
        <f>SUMIF('26'!B:B,summary!A:A,'26'!D:D)</f>
        <v>0</v>
      </c>
      <c r="AG65" s="15">
        <f>SUMIF('27'!B:B,summary!A:A,'27'!D:D)</f>
        <v>0</v>
      </c>
      <c r="AH65" s="15">
        <f>SUMIF('28'!B:B,summary!A:A,'28'!D:D)</f>
        <v>0</v>
      </c>
      <c r="AI65" s="15">
        <f>SUMIF('29'!B:B,summary!A:A,'29'!D:D)</f>
        <v>0</v>
      </c>
      <c r="AJ65" s="15">
        <f>SUMIF('30'!B:B,summary!A:A,'30'!D:D)</f>
        <v>0</v>
      </c>
      <c r="AK65" s="15">
        <f>SUMIF('31'!B:B,summary!A:A,'31'!D:D)</f>
        <v>0</v>
      </c>
      <c r="AL65" s="41">
        <f t="shared" si="14"/>
        <v>0</v>
      </c>
      <c r="AM65" s="75"/>
      <c r="AN65" s="96">
        <f t="shared" si="15"/>
        <v>0</v>
      </c>
      <c r="AO65" s="74">
        <f t="shared" si="16"/>
        <v>0</v>
      </c>
      <c r="AP65" s="101"/>
      <c r="AQ65" s="102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4"/>
      <c r="BW65" s="104"/>
    </row>
    <row r="66" spans="1:75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41">
        <f t="shared" ref="AL66" si="20">SUM(G66:AK66)</f>
        <v>0</v>
      </c>
      <c r="AM66" s="75"/>
      <c r="AN66" s="96">
        <f t="shared" si="15"/>
        <v>0</v>
      </c>
      <c r="AO66" s="74">
        <f t="shared" si="16"/>
        <v>0</v>
      </c>
      <c r="AP66" s="101"/>
      <c r="AQ66" s="102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4"/>
      <c r="BW66" s="104"/>
    </row>
    <row r="67" spans="1:75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15">
        <f>SUMIF('1'!B:B,summary!A:A,'1'!D:D)</f>
        <v>1</v>
      </c>
      <c r="H67" s="15">
        <f>SUMIF('2'!B:B,summary!A:A,'2'!D:D)</f>
        <v>1</v>
      </c>
      <c r="I67" s="15">
        <f>SUMIF('3'!B:B,summary!A:A,'3'!D:D)</f>
        <v>1</v>
      </c>
      <c r="J67" s="15">
        <f>SUMIF('4'!B:B,summary!A:A,'4'!D:D)</f>
        <v>0</v>
      </c>
      <c r="K67" s="15">
        <f>SUMIF('5'!B:B,summary!A:A,'5'!D:D)</f>
        <v>3</v>
      </c>
      <c r="L67" s="15">
        <f>SUMIF('6'!B:B,summary!A:A,'6'!D:D)</f>
        <v>0</v>
      </c>
      <c r="M67" s="15">
        <f>SUMIF('7'!B:B,summary!A:A,'7'!D:D)</f>
        <v>0</v>
      </c>
      <c r="N67" s="15">
        <f>SUMIF('8'!B:B,summary!A:A,'8'!D:D)</f>
        <v>0</v>
      </c>
      <c r="O67" s="15">
        <f>SUMIF('9'!B:B,summary!A:A,'9'!D:D)</f>
        <v>1</v>
      </c>
      <c r="P67" s="15">
        <f>SUMIF('10'!B:B,summary!A:A,'10'!D:D)</f>
        <v>0</v>
      </c>
      <c r="Q67" s="15">
        <f>SUMIF('11'!B:B,summary!A:A,'11'!D:D)</f>
        <v>1</v>
      </c>
      <c r="R67" s="15">
        <f>SUMIF('12'!B:B,summary!A:A,'12'!D:D)</f>
        <v>0</v>
      </c>
      <c r="S67" s="15">
        <f>SUMIF('13'!B:B,summary!A:A,'13'!D:D)</f>
        <v>0</v>
      </c>
      <c r="T67" s="15">
        <f>SUMIF('14'!B:B,summary!A:A,'14'!D:D)</f>
        <v>0</v>
      </c>
      <c r="U67" s="15">
        <f>SUMIF('15'!B:B,summary!A:A,'15'!D:D)</f>
        <v>0</v>
      </c>
      <c r="V67" s="15">
        <f>SUMIF('16'!B:B,summary!A:A,'16'!D:D)</f>
        <v>0</v>
      </c>
      <c r="W67" s="15">
        <f>SUMIF('17'!B:B,summary!A:A,'17'!D:D)</f>
        <v>0</v>
      </c>
      <c r="X67" s="15">
        <f>SUMIF('18'!B:B,summary!A:A,'18'!D:D)</f>
        <v>1</v>
      </c>
      <c r="Y67" s="15">
        <f>SUMIF('19'!B:B,summary!A:A,'19'!D:D)</f>
        <v>0</v>
      </c>
      <c r="Z67" s="15">
        <f>SUMIF('20'!B:B,summary!A:A,'20'!D:D)</f>
        <v>0</v>
      </c>
      <c r="AA67" s="15">
        <f>SUMIF('21'!B:B,summary!A:A,'21'!D:D)</f>
        <v>0</v>
      </c>
      <c r="AB67" s="15">
        <f>SUMIF('22'!B:B,summary!A:A,'22'!D:D)</f>
        <v>0</v>
      </c>
      <c r="AC67" s="15">
        <f>SUMIF('23'!B:B,summary!A:A,'23'!D:D)</f>
        <v>1</v>
      </c>
      <c r="AD67" s="15">
        <f>SUMIF('24'!B:B,summary!A:A,'24'!D:D)</f>
        <v>1</v>
      </c>
      <c r="AE67" s="15">
        <f>SUMIF('25'!B:B,summary!A:A,'25'!D:D)</f>
        <v>0</v>
      </c>
      <c r="AF67" s="15">
        <f>SUMIF('26'!B:B,summary!A:A,'26'!D:D)</f>
        <v>0</v>
      </c>
      <c r="AG67" s="15">
        <f>SUMIF('27'!B:B,summary!A:A,'27'!D:D)</f>
        <v>1</v>
      </c>
      <c r="AH67" s="15">
        <f>SUMIF('28'!B:B,summary!A:A,'28'!D:D)</f>
        <v>0</v>
      </c>
      <c r="AI67" s="15">
        <f>SUMIF('29'!B:B,summary!A:A,'29'!D:D)</f>
        <v>0</v>
      </c>
      <c r="AJ67" s="15">
        <f>SUMIF('30'!B:B,summary!A:A,'30'!D:D)</f>
        <v>0</v>
      </c>
      <c r="AK67" s="15">
        <f>SUMIF('31'!B:B,summary!A:A,'31'!D:D)</f>
        <v>0</v>
      </c>
      <c r="AL67" s="41">
        <f t="shared" si="14"/>
        <v>12</v>
      </c>
      <c r="AM67" s="75"/>
      <c r="AN67" s="96">
        <f t="shared" si="15"/>
        <v>0</v>
      </c>
      <c r="AO67" s="74">
        <f t="shared" si="16"/>
        <v>-12</v>
      </c>
      <c r="AP67" s="101"/>
      <c r="AQ67" s="102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4"/>
      <c r="BW67" s="104"/>
    </row>
    <row r="68" spans="1:75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15">
        <f>SUMIF('1'!B:B,summary!A:A,'1'!D:D)</f>
        <v>0</v>
      </c>
      <c r="H68" s="15">
        <f>SUMIF('2'!B:B,summary!A:A,'2'!D:D)</f>
        <v>0</v>
      </c>
      <c r="I68" s="15">
        <f>SUMIF('3'!B:B,summary!A:A,'3'!D:D)</f>
        <v>0</v>
      </c>
      <c r="J68" s="15">
        <f>SUMIF('4'!B:B,summary!A:A,'4'!D:D)</f>
        <v>0</v>
      </c>
      <c r="K68" s="15">
        <f>SUMIF('5'!B:B,summary!A:A,'5'!D:D)</f>
        <v>0</v>
      </c>
      <c r="L68" s="15">
        <f>SUMIF('6'!B:B,summary!A:A,'6'!D:D)</f>
        <v>0</v>
      </c>
      <c r="M68" s="15">
        <f>SUMIF('7'!B:B,summary!A:A,'7'!D:D)</f>
        <v>0</v>
      </c>
      <c r="N68" s="15">
        <f>SUMIF('8'!B:B,summary!A:A,'8'!D:D)</f>
        <v>0</v>
      </c>
      <c r="O68" s="15">
        <f>SUMIF('9'!B:B,summary!A:A,'9'!D:D)</f>
        <v>0</v>
      </c>
      <c r="P68" s="15">
        <f>SUMIF('10'!B:B,summary!A:A,'10'!D:D)</f>
        <v>0</v>
      </c>
      <c r="Q68" s="15">
        <f>SUMIF('11'!B:B,summary!A:A,'11'!D:D)</f>
        <v>0</v>
      </c>
      <c r="R68" s="15">
        <f>SUMIF('12'!B:B,summary!A:A,'12'!D:D)</f>
        <v>0</v>
      </c>
      <c r="S68" s="15">
        <f>SUMIF('13'!B:B,summary!A:A,'13'!D:D)</f>
        <v>0</v>
      </c>
      <c r="T68" s="15">
        <f>SUMIF('14'!B:B,summary!A:A,'14'!D:D)</f>
        <v>0</v>
      </c>
      <c r="U68" s="15">
        <f>SUMIF('15'!B:B,summary!A:A,'15'!D:D)</f>
        <v>0</v>
      </c>
      <c r="V68" s="15">
        <f>SUMIF('16'!B:B,summary!A:A,'16'!D:D)</f>
        <v>0</v>
      </c>
      <c r="W68" s="15">
        <f>SUMIF('17'!B:B,summary!A:A,'17'!D:D)</f>
        <v>0</v>
      </c>
      <c r="X68" s="15">
        <f>SUMIF('18'!B:B,summary!A:A,'18'!D:D)</f>
        <v>0</v>
      </c>
      <c r="Y68" s="15">
        <f>SUMIF('19'!B:B,summary!A:A,'19'!D:D)</f>
        <v>0</v>
      </c>
      <c r="Z68" s="15">
        <f>SUMIF('20'!B:B,summary!A:A,'20'!D:D)</f>
        <v>0</v>
      </c>
      <c r="AA68" s="15">
        <f>SUMIF('21'!B:B,summary!A:A,'21'!D:D)</f>
        <v>0</v>
      </c>
      <c r="AB68" s="15">
        <f>SUMIF('22'!B:B,summary!A:A,'22'!D:D)</f>
        <v>0</v>
      </c>
      <c r="AC68" s="15">
        <f>SUMIF('23'!B:B,summary!A:A,'23'!D:D)</f>
        <v>0</v>
      </c>
      <c r="AD68" s="15">
        <f>SUMIF('24'!B:B,summary!A:A,'24'!D:D)</f>
        <v>0</v>
      </c>
      <c r="AE68" s="15">
        <f>SUMIF('25'!B:B,summary!A:A,'25'!D:D)</f>
        <v>0</v>
      </c>
      <c r="AF68" s="15">
        <f>SUMIF('26'!B:B,summary!A:A,'26'!D:D)</f>
        <v>0</v>
      </c>
      <c r="AG68" s="15">
        <f>SUMIF('27'!B:B,summary!A:A,'27'!D:D)</f>
        <v>0</v>
      </c>
      <c r="AH68" s="15">
        <f>SUMIF('28'!B:B,summary!A:A,'28'!D:D)</f>
        <v>0</v>
      </c>
      <c r="AI68" s="15">
        <f>SUMIF('29'!B:B,summary!A:A,'29'!D:D)</f>
        <v>0</v>
      </c>
      <c r="AJ68" s="15">
        <f>SUMIF('30'!B:B,summary!A:A,'30'!D:D)</f>
        <v>0</v>
      </c>
      <c r="AK68" s="15">
        <f>SUMIF('31'!B:B,summary!A:A,'31'!D:D)</f>
        <v>0</v>
      </c>
      <c r="AL68" s="41">
        <f t="shared" si="14"/>
        <v>0</v>
      </c>
      <c r="AM68" s="75"/>
      <c r="AN68" s="96">
        <f t="shared" si="15"/>
        <v>0</v>
      </c>
      <c r="AO68" s="74">
        <f t="shared" si="16"/>
        <v>0</v>
      </c>
      <c r="AP68" s="101"/>
      <c r="AQ68" s="102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4"/>
      <c r="BW68" s="104"/>
    </row>
    <row r="69" spans="1:75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15">
        <f>SUMIF('1'!B:B,summary!A:A,'1'!D:D)</f>
        <v>0</v>
      </c>
      <c r="H69" s="15">
        <f>SUMIF('2'!B:B,summary!A:A,'2'!D:D)</f>
        <v>0</v>
      </c>
      <c r="I69" s="15">
        <f>SUMIF('3'!B:B,summary!A:A,'3'!D:D)</f>
        <v>1</v>
      </c>
      <c r="J69" s="15">
        <f>SUMIF('4'!B:B,summary!A:A,'4'!D:D)</f>
        <v>0</v>
      </c>
      <c r="K69" s="15">
        <f>SUMIF('5'!B:B,summary!A:A,'5'!D:D)</f>
        <v>0</v>
      </c>
      <c r="L69" s="15">
        <f>SUMIF('6'!B:B,summary!A:A,'6'!D:D)</f>
        <v>0</v>
      </c>
      <c r="M69" s="15">
        <f>SUMIF('7'!B:B,summary!A:A,'7'!D:D)</f>
        <v>0</v>
      </c>
      <c r="N69" s="15">
        <f>SUMIF('8'!B:B,summary!A:A,'8'!D:D)</f>
        <v>0</v>
      </c>
      <c r="O69" s="15">
        <f>SUMIF('9'!B:B,summary!A:A,'9'!D:D)</f>
        <v>0</v>
      </c>
      <c r="P69" s="15">
        <f>SUMIF('10'!B:B,summary!A:A,'10'!D:D)</f>
        <v>1</v>
      </c>
      <c r="Q69" s="15">
        <f>SUMIF('11'!B:B,summary!A:A,'11'!D:D)</f>
        <v>0</v>
      </c>
      <c r="R69" s="15">
        <f>SUMIF('12'!B:B,summary!A:A,'12'!D:D)</f>
        <v>0</v>
      </c>
      <c r="S69" s="15">
        <f>SUMIF('13'!B:B,summary!A:A,'13'!D:D)</f>
        <v>0</v>
      </c>
      <c r="T69" s="15">
        <f>SUMIF('14'!B:B,summary!A:A,'14'!D:D)</f>
        <v>0</v>
      </c>
      <c r="U69" s="15">
        <f>SUMIF('15'!B:B,summary!A:A,'15'!D:D)</f>
        <v>0</v>
      </c>
      <c r="V69" s="15">
        <f>SUMIF('16'!B:B,summary!A:A,'16'!D:D)</f>
        <v>1</v>
      </c>
      <c r="W69" s="15">
        <f>SUMIF('17'!B:B,summary!A:A,'17'!D:D)</f>
        <v>0</v>
      </c>
      <c r="X69" s="15">
        <f>SUMIF('18'!B:B,summary!A:A,'18'!D:D)</f>
        <v>0</v>
      </c>
      <c r="Y69" s="15">
        <f>SUMIF('19'!B:B,summary!A:A,'19'!D:D)</f>
        <v>0</v>
      </c>
      <c r="Z69" s="15">
        <f>SUMIF('20'!B:B,summary!A:A,'20'!D:D)</f>
        <v>0</v>
      </c>
      <c r="AA69" s="15">
        <f>SUMIF('21'!B:B,summary!A:A,'21'!D:D)</f>
        <v>0</v>
      </c>
      <c r="AB69" s="15">
        <f>SUMIF('22'!B:B,summary!A:A,'22'!D:D)</f>
        <v>0</v>
      </c>
      <c r="AC69" s="15">
        <f>SUMIF('23'!B:B,summary!A:A,'23'!D:D)</f>
        <v>0</v>
      </c>
      <c r="AD69" s="15">
        <f>SUMIF('24'!B:B,summary!A:A,'24'!D:D)</f>
        <v>0</v>
      </c>
      <c r="AE69" s="15">
        <f>SUMIF('25'!B:B,summary!A:A,'25'!D:D)</f>
        <v>0</v>
      </c>
      <c r="AF69" s="15">
        <f>SUMIF('26'!B:B,summary!A:A,'26'!D:D)</f>
        <v>0</v>
      </c>
      <c r="AG69" s="15">
        <f>SUMIF('27'!B:B,summary!A:A,'27'!D:D)</f>
        <v>0</v>
      </c>
      <c r="AH69" s="15">
        <f>SUMIF('28'!B:B,summary!A:A,'28'!D:D)</f>
        <v>0</v>
      </c>
      <c r="AI69" s="15">
        <f>SUMIF('29'!B:B,summary!A:A,'29'!D:D)</f>
        <v>0</v>
      </c>
      <c r="AJ69" s="15">
        <f>SUMIF('30'!B:B,summary!A:A,'30'!D:D)</f>
        <v>0</v>
      </c>
      <c r="AK69" s="15">
        <f>SUMIF('31'!B:B,summary!A:A,'31'!D:D)</f>
        <v>0</v>
      </c>
      <c r="AL69" s="41">
        <f t="shared" si="14"/>
        <v>3</v>
      </c>
      <c r="AM69" s="75"/>
      <c r="AN69" s="96">
        <f t="shared" si="15"/>
        <v>0</v>
      </c>
      <c r="AO69" s="74">
        <f t="shared" si="16"/>
        <v>-3</v>
      </c>
      <c r="AP69" s="101"/>
      <c r="AQ69" s="102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4"/>
      <c r="BW69" s="104"/>
    </row>
    <row r="70" spans="1:75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15">
        <f>SUMIF('1'!B:B,summary!A:A,'1'!D:D)</f>
        <v>1</v>
      </c>
      <c r="H70" s="15">
        <f>SUMIF('2'!B:B,summary!A:A,'2'!D:D)</f>
        <v>0</v>
      </c>
      <c r="I70" s="15">
        <f>SUMIF('3'!B:B,summary!A:A,'3'!D:D)</f>
        <v>0</v>
      </c>
      <c r="J70" s="15">
        <f>SUMIF('4'!B:B,summary!A:A,'4'!D:D)</f>
        <v>0</v>
      </c>
      <c r="K70" s="15">
        <f>SUMIF('5'!B:B,summary!A:A,'5'!D:D)</f>
        <v>0</v>
      </c>
      <c r="L70" s="15">
        <f>SUMIF('6'!B:B,summary!A:A,'6'!D:D)</f>
        <v>0</v>
      </c>
      <c r="M70" s="15">
        <f>SUMIF('7'!B:B,summary!A:A,'7'!D:D)</f>
        <v>0</v>
      </c>
      <c r="N70" s="15">
        <f>SUMIF('8'!B:B,summary!A:A,'8'!D:D)</f>
        <v>0</v>
      </c>
      <c r="O70" s="15">
        <f>SUMIF('9'!B:B,summary!A:A,'9'!D:D)</f>
        <v>0</v>
      </c>
      <c r="P70" s="15">
        <f>SUMIF('10'!B:B,summary!A:A,'10'!D:D)</f>
        <v>0</v>
      </c>
      <c r="Q70" s="15">
        <f>SUMIF('11'!B:B,summary!A:A,'11'!D:D)</f>
        <v>0</v>
      </c>
      <c r="R70" s="15">
        <f>SUMIF('12'!B:B,summary!A:A,'12'!D:D)</f>
        <v>1</v>
      </c>
      <c r="S70" s="15">
        <f>SUMIF('13'!B:B,summary!A:A,'13'!D:D)</f>
        <v>0</v>
      </c>
      <c r="T70" s="15">
        <f>SUMIF('14'!B:B,summary!A:A,'14'!D:D)</f>
        <v>0</v>
      </c>
      <c r="U70" s="15">
        <f>SUMIF('15'!B:B,summary!A:A,'15'!D:D)</f>
        <v>0</v>
      </c>
      <c r="V70" s="15">
        <f>SUMIF('16'!B:B,summary!A:A,'16'!D:D)</f>
        <v>0</v>
      </c>
      <c r="W70" s="15">
        <f>SUMIF('17'!B:B,summary!A:A,'17'!D:D)</f>
        <v>0</v>
      </c>
      <c r="X70" s="15">
        <f>SUMIF('18'!B:B,summary!A:A,'18'!D:D)</f>
        <v>1</v>
      </c>
      <c r="Y70" s="15">
        <f>SUMIF('19'!B:B,summary!A:A,'19'!D:D)</f>
        <v>0</v>
      </c>
      <c r="Z70" s="15">
        <f>SUMIF('20'!B:B,summary!A:A,'20'!D:D)</f>
        <v>0</v>
      </c>
      <c r="AA70" s="15">
        <f>SUMIF('21'!B:B,summary!A:A,'21'!D:D)</f>
        <v>0</v>
      </c>
      <c r="AB70" s="15">
        <f>SUMIF('22'!B:B,summary!A:A,'22'!D:D)</f>
        <v>0</v>
      </c>
      <c r="AC70" s="15">
        <f>SUMIF('23'!B:B,summary!A:A,'23'!D:D)</f>
        <v>0</v>
      </c>
      <c r="AD70" s="15">
        <f>SUMIF('24'!B:B,summary!A:A,'24'!D:D)</f>
        <v>0</v>
      </c>
      <c r="AE70" s="15">
        <f>SUMIF('25'!B:B,summary!A:A,'25'!D:D)</f>
        <v>0</v>
      </c>
      <c r="AF70" s="15">
        <f>SUMIF('26'!B:B,summary!A:A,'26'!D:D)</f>
        <v>0</v>
      </c>
      <c r="AG70" s="15">
        <f>SUMIF('27'!B:B,summary!A:A,'27'!D:D)</f>
        <v>1</v>
      </c>
      <c r="AH70" s="15">
        <f>SUMIF('28'!B:B,summary!A:A,'28'!D:D)</f>
        <v>0</v>
      </c>
      <c r="AI70" s="15">
        <f>SUMIF('29'!B:B,summary!A:A,'29'!D:D)</f>
        <v>0</v>
      </c>
      <c r="AJ70" s="15">
        <f>SUMIF('30'!B:B,summary!A:A,'30'!D:D)</f>
        <v>0</v>
      </c>
      <c r="AK70" s="15">
        <f>SUMIF('31'!B:B,summary!A:A,'31'!D:D)</f>
        <v>0</v>
      </c>
      <c r="AL70" s="41">
        <f t="shared" si="14"/>
        <v>4</v>
      </c>
      <c r="AM70" s="75"/>
      <c r="AN70" s="96">
        <f t="shared" ref="AN70:AN133" si="21">SUM(AP70:BU70)</f>
        <v>0</v>
      </c>
      <c r="AO70" s="74">
        <f t="shared" ref="AO70:AO133" si="22">AM70+AN70-AL70</f>
        <v>-4</v>
      </c>
      <c r="AP70" s="101"/>
      <c r="AQ70" s="102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4"/>
      <c r="BW70" s="104"/>
    </row>
    <row r="71" spans="1:75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15">
        <f>SUMIF('1'!B:B,summary!A:A,'1'!D:D)</f>
        <v>0</v>
      </c>
      <c r="H71" s="15">
        <f>SUMIF('2'!B:B,summary!A:A,'2'!D:D)</f>
        <v>0</v>
      </c>
      <c r="I71" s="15">
        <f>SUMIF('3'!B:B,summary!A:A,'3'!D:D)</f>
        <v>0</v>
      </c>
      <c r="J71" s="15">
        <f>SUMIF('4'!B:B,summary!A:A,'4'!D:D)</f>
        <v>0</v>
      </c>
      <c r="K71" s="15">
        <f>SUMIF('5'!B:B,summary!A:A,'5'!D:D)</f>
        <v>0</v>
      </c>
      <c r="L71" s="15">
        <f>SUMIF('6'!B:B,summary!A:A,'6'!D:D)</f>
        <v>0</v>
      </c>
      <c r="M71" s="15">
        <f>SUMIF('7'!B:B,summary!A:A,'7'!D:D)</f>
        <v>0</v>
      </c>
      <c r="N71" s="15">
        <f>SUMIF('8'!B:B,summary!A:A,'8'!D:D)</f>
        <v>0</v>
      </c>
      <c r="O71" s="15">
        <f>SUMIF('9'!B:B,summary!A:A,'9'!D:D)</f>
        <v>0</v>
      </c>
      <c r="P71" s="15">
        <f>SUMIF('10'!B:B,summary!A:A,'10'!D:D)</f>
        <v>0</v>
      </c>
      <c r="Q71" s="15">
        <f>SUMIF('11'!B:B,summary!A:A,'11'!D:D)</f>
        <v>0</v>
      </c>
      <c r="R71" s="15">
        <f>SUMIF('12'!B:B,summary!A:A,'12'!D:D)</f>
        <v>0</v>
      </c>
      <c r="S71" s="15">
        <f>SUMIF('13'!B:B,summary!A:A,'13'!D:D)</f>
        <v>0</v>
      </c>
      <c r="T71" s="15">
        <f>SUMIF('14'!B:B,summary!A:A,'14'!D:D)</f>
        <v>0</v>
      </c>
      <c r="U71" s="15">
        <f>SUMIF('15'!B:B,summary!A:A,'15'!D:D)</f>
        <v>0</v>
      </c>
      <c r="V71" s="15">
        <f>SUMIF('16'!B:B,summary!A:A,'16'!D:D)</f>
        <v>0</v>
      </c>
      <c r="W71" s="15">
        <f>SUMIF('17'!B:B,summary!A:A,'17'!D:D)</f>
        <v>0</v>
      </c>
      <c r="X71" s="15">
        <f>SUMIF('18'!B:B,summary!A:A,'18'!D:D)</f>
        <v>0</v>
      </c>
      <c r="Y71" s="15">
        <f>SUMIF('19'!B:B,summary!A:A,'19'!D:D)</f>
        <v>0</v>
      </c>
      <c r="Z71" s="15">
        <f>SUMIF('20'!B:B,summary!A:A,'20'!D:D)</f>
        <v>0</v>
      </c>
      <c r="AA71" s="15">
        <f>SUMIF('21'!B:B,summary!A:A,'21'!D:D)</f>
        <v>0</v>
      </c>
      <c r="AB71" s="15">
        <f>SUMIF('22'!B:B,summary!A:A,'22'!D:D)</f>
        <v>0</v>
      </c>
      <c r="AC71" s="15">
        <f>SUMIF('23'!B:B,summary!A:A,'23'!D:D)</f>
        <v>0</v>
      </c>
      <c r="AD71" s="15">
        <f>SUMIF('24'!B:B,summary!A:A,'24'!D:D)</f>
        <v>0</v>
      </c>
      <c r="AE71" s="15">
        <f>SUMIF('25'!B:B,summary!A:A,'25'!D:D)</f>
        <v>0</v>
      </c>
      <c r="AF71" s="15">
        <f>SUMIF('26'!B:B,summary!A:A,'26'!D:D)</f>
        <v>0</v>
      </c>
      <c r="AG71" s="15">
        <f>SUMIF('27'!B:B,summary!A:A,'27'!D:D)</f>
        <v>0</v>
      </c>
      <c r="AH71" s="15">
        <f>SUMIF('28'!B:B,summary!A:A,'28'!D:D)</f>
        <v>0</v>
      </c>
      <c r="AI71" s="15">
        <f>SUMIF('29'!B:B,summary!A:A,'29'!D:D)</f>
        <v>0</v>
      </c>
      <c r="AJ71" s="15">
        <f>SUMIF('30'!B:B,summary!A:A,'30'!D:D)</f>
        <v>0</v>
      </c>
      <c r="AK71" s="15">
        <f>SUMIF('31'!B:B,summary!A:A,'31'!D:D)</f>
        <v>0</v>
      </c>
      <c r="AL71" s="41">
        <f t="shared" si="14"/>
        <v>0</v>
      </c>
      <c r="AM71" s="75"/>
      <c r="AN71" s="96">
        <f t="shared" si="21"/>
        <v>0</v>
      </c>
      <c r="AO71" s="74">
        <f t="shared" si="22"/>
        <v>0</v>
      </c>
      <c r="AP71" s="101"/>
      <c r="AQ71" s="102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4"/>
      <c r="BW71" s="104"/>
    </row>
    <row r="72" spans="1:75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15">
        <f>SUMIF('1'!B:B,summary!A:A,'1'!D:D)</f>
        <v>3</v>
      </c>
      <c r="H72" s="15">
        <f>SUMIF('2'!B:B,summary!A:A,'2'!D:D)</f>
        <v>0</v>
      </c>
      <c r="I72" s="15">
        <f>SUMIF('3'!B:B,summary!A:A,'3'!D:D)</f>
        <v>0</v>
      </c>
      <c r="J72" s="15">
        <f>SUMIF('4'!B:B,summary!A:A,'4'!D:D)</f>
        <v>0</v>
      </c>
      <c r="K72" s="15">
        <f>SUMIF('5'!B:B,summary!A:A,'5'!D:D)</f>
        <v>0</v>
      </c>
      <c r="L72" s="15">
        <f>SUMIF('6'!B:B,summary!A:A,'6'!D:D)</f>
        <v>0</v>
      </c>
      <c r="M72" s="15">
        <f>SUMIF('7'!B:B,summary!A:A,'7'!D:D)</f>
        <v>0</v>
      </c>
      <c r="N72" s="15">
        <f>SUMIF('8'!B:B,summary!A:A,'8'!D:D)</f>
        <v>0</v>
      </c>
      <c r="O72" s="15">
        <f>SUMIF('9'!B:B,summary!A:A,'9'!D:D)</f>
        <v>0</v>
      </c>
      <c r="P72" s="15">
        <f>SUMIF('10'!B:B,summary!A:A,'10'!D:D)</f>
        <v>0</v>
      </c>
      <c r="Q72" s="15">
        <f>SUMIF('11'!B:B,summary!A:A,'11'!D:D)</f>
        <v>0</v>
      </c>
      <c r="R72" s="15">
        <f>SUMIF('12'!B:B,summary!A:A,'12'!D:D)</f>
        <v>0</v>
      </c>
      <c r="S72" s="15">
        <f>SUMIF('13'!B:B,summary!A:A,'13'!D:D)</f>
        <v>0</v>
      </c>
      <c r="T72" s="15">
        <f>SUMIF('14'!B:B,summary!A:A,'14'!D:D)</f>
        <v>0</v>
      </c>
      <c r="U72" s="15">
        <f>SUMIF('15'!B:B,summary!A:A,'15'!D:D)</f>
        <v>0</v>
      </c>
      <c r="V72" s="15">
        <f>SUMIF('16'!B:B,summary!A:A,'16'!D:D)</f>
        <v>0</v>
      </c>
      <c r="W72" s="15">
        <f>SUMIF('17'!B:B,summary!A:A,'17'!D:D)</f>
        <v>0</v>
      </c>
      <c r="X72" s="15">
        <f>SUMIF('18'!B:B,summary!A:A,'18'!D:D)</f>
        <v>0</v>
      </c>
      <c r="Y72" s="15">
        <f>SUMIF('19'!B:B,summary!A:A,'19'!D:D)</f>
        <v>0</v>
      </c>
      <c r="Z72" s="15">
        <f>SUMIF('20'!B:B,summary!A:A,'20'!D:D)</f>
        <v>0</v>
      </c>
      <c r="AA72" s="15">
        <f>SUMIF('21'!B:B,summary!A:A,'21'!D:D)</f>
        <v>0</v>
      </c>
      <c r="AB72" s="15">
        <f>SUMIF('22'!B:B,summary!A:A,'22'!D:D)</f>
        <v>0</v>
      </c>
      <c r="AC72" s="15">
        <f>SUMIF('23'!B:B,summary!A:A,'23'!D:D)</f>
        <v>0</v>
      </c>
      <c r="AD72" s="15">
        <f>SUMIF('24'!B:B,summary!A:A,'24'!D:D)</f>
        <v>0</v>
      </c>
      <c r="AE72" s="15">
        <f>SUMIF('25'!B:B,summary!A:A,'25'!D:D)</f>
        <v>0</v>
      </c>
      <c r="AF72" s="15">
        <f>SUMIF('26'!B:B,summary!A:A,'26'!D:D)</f>
        <v>0</v>
      </c>
      <c r="AG72" s="15">
        <f>SUMIF('27'!B:B,summary!A:A,'27'!D:D)</f>
        <v>0</v>
      </c>
      <c r="AH72" s="15">
        <f>SUMIF('28'!B:B,summary!A:A,'28'!D:D)</f>
        <v>0</v>
      </c>
      <c r="AI72" s="15">
        <f>SUMIF('29'!B:B,summary!A:A,'29'!D:D)</f>
        <v>0</v>
      </c>
      <c r="AJ72" s="15">
        <f>SUMIF('30'!B:B,summary!A:A,'30'!D:D)</f>
        <v>0</v>
      </c>
      <c r="AK72" s="15">
        <f>SUMIF('31'!B:B,summary!A:A,'31'!D:D)</f>
        <v>0</v>
      </c>
      <c r="AL72" s="41">
        <f t="shared" si="14"/>
        <v>3</v>
      </c>
      <c r="AM72" s="75"/>
      <c r="AN72" s="96">
        <f t="shared" si="21"/>
        <v>0</v>
      </c>
      <c r="AO72" s="74">
        <f t="shared" si="22"/>
        <v>-3</v>
      </c>
      <c r="AP72" s="101"/>
      <c r="AQ72" s="102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4"/>
      <c r="BW72" s="104"/>
    </row>
    <row r="73" spans="1:75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15">
        <f>SUMIF('1'!B:B,summary!A:A,'1'!D:D)</f>
        <v>0</v>
      </c>
      <c r="H73" s="15">
        <f>SUMIF('2'!B:B,summary!A:A,'2'!D:D)</f>
        <v>0</v>
      </c>
      <c r="I73" s="15">
        <f>SUMIF('3'!B:B,summary!A:A,'3'!D:D)</f>
        <v>0</v>
      </c>
      <c r="J73" s="15">
        <f>SUMIF('4'!B:B,summary!A:A,'4'!D:D)</f>
        <v>0</v>
      </c>
      <c r="K73" s="15">
        <f>SUMIF('5'!B:B,summary!A:A,'5'!D:D)</f>
        <v>0</v>
      </c>
      <c r="L73" s="15">
        <f>SUMIF('6'!B:B,summary!A:A,'6'!D:D)</f>
        <v>0</v>
      </c>
      <c r="M73" s="15">
        <f>SUMIF('7'!B:B,summary!A:A,'7'!D:D)</f>
        <v>0</v>
      </c>
      <c r="N73" s="15">
        <f>SUMIF('8'!B:B,summary!A:A,'8'!D:D)</f>
        <v>0</v>
      </c>
      <c r="O73" s="15">
        <f>SUMIF('9'!B:B,summary!A:A,'9'!D:D)</f>
        <v>0</v>
      </c>
      <c r="P73" s="15">
        <f>SUMIF('10'!B:B,summary!A:A,'10'!D:D)</f>
        <v>0</v>
      </c>
      <c r="Q73" s="15">
        <f>SUMIF('11'!B:B,summary!A:A,'11'!D:D)</f>
        <v>0</v>
      </c>
      <c r="R73" s="15">
        <f>SUMIF('12'!B:B,summary!A:A,'12'!D:D)</f>
        <v>1</v>
      </c>
      <c r="S73" s="15">
        <f>SUMIF('13'!B:B,summary!A:A,'13'!D:D)</f>
        <v>0</v>
      </c>
      <c r="T73" s="15">
        <f>SUMIF('14'!B:B,summary!A:A,'14'!D:D)</f>
        <v>0</v>
      </c>
      <c r="U73" s="15">
        <f>SUMIF('15'!B:B,summary!A:A,'15'!D:D)</f>
        <v>0</v>
      </c>
      <c r="V73" s="15">
        <f>SUMIF('16'!B:B,summary!A:A,'16'!D:D)</f>
        <v>0</v>
      </c>
      <c r="W73" s="15">
        <f>SUMIF('17'!B:B,summary!A:A,'17'!D:D)</f>
        <v>0</v>
      </c>
      <c r="X73" s="15">
        <f>SUMIF('18'!B:B,summary!A:A,'18'!D:D)</f>
        <v>0</v>
      </c>
      <c r="Y73" s="15">
        <f>SUMIF('19'!B:B,summary!A:A,'19'!D:D)</f>
        <v>0</v>
      </c>
      <c r="Z73" s="15">
        <f>SUMIF('20'!B:B,summary!A:A,'20'!D:D)</f>
        <v>0</v>
      </c>
      <c r="AA73" s="15">
        <f>SUMIF('21'!B:B,summary!A:A,'21'!D:D)</f>
        <v>0</v>
      </c>
      <c r="AB73" s="15">
        <f>SUMIF('22'!B:B,summary!A:A,'22'!D:D)</f>
        <v>0</v>
      </c>
      <c r="AC73" s="15">
        <f>SUMIF('23'!B:B,summary!A:A,'23'!D:D)</f>
        <v>0</v>
      </c>
      <c r="AD73" s="15">
        <f>SUMIF('24'!B:B,summary!A:A,'24'!D:D)</f>
        <v>0</v>
      </c>
      <c r="AE73" s="15">
        <f>SUMIF('25'!B:B,summary!A:A,'25'!D:D)</f>
        <v>0</v>
      </c>
      <c r="AF73" s="15">
        <f>SUMIF('26'!B:B,summary!A:A,'26'!D:D)</f>
        <v>0</v>
      </c>
      <c r="AG73" s="15">
        <f>SUMIF('27'!B:B,summary!A:A,'27'!D:D)</f>
        <v>0</v>
      </c>
      <c r="AH73" s="15">
        <f>SUMIF('28'!B:B,summary!A:A,'28'!D:D)</f>
        <v>0</v>
      </c>
      <c r="AI73" s="15">
        <f>SUMIF('29'!B:B,summary!A:A,'29'!D:D)</f>
        <v>0</v>
      </c>
      <c r="AJ73" s="15">
        <f>SUMIF('30'!B:B,summary!A:A,'30'!D:D)</f>
        <v>0</v>
      </c>
      <c r="AK73" s="15">
        <f>SUMIF('31'!B:B,summary!A:A,'31'!D:D)</f>
        <v>0</v>
      </c>
      <c r="AL73" s="41">
        <f t="shared" si="14"/>
        <v>1</v>
      </c>
      <c r="AM73" s="75"/>
      <c r="AN73" s="96">
        <f t="shared" si="21"/>
        <v>0</v>
      </c>
      <c r="AO73" s="74">
        <f t="shared" si="22"/>
        <v>-1</v>
      </c>
      <c r="AP73" s="101"/>
      <c r="AQ73" s="102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4"/>
      <c r="BW73" s="104"/>
    </row>
    <row r="74" spans="1:75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15">
        <f>SUMIF('1'!B:B,summary!A:A,'1'!D:D)</f>
        <v>0</v>
      </c>
      <c r="H74" s="15">
        <f>SUMIF('2'!B:B,summary!A:A,'2'!D:D)</f>
        <v>0</v>
      </c>
      <c r="I74" s="15">
        <f>SUMIF('3'!B:B,summary!A:A,'3'!D:D)</f>
        <v>0</v>
      </c>
      <c r="J74" s="15">
        <f>SUMIF('4'!B:B,summary!A:A,'4'!D:D)</f>
        <v>0</v>
      </c>
      <c r="K74" s="15">
        <f>SUMIF('5'!B:B,summary!A:A,'5'!D:D)</f>
        <v>0</v>
      </c>
      <c r="L74" s="15">
        <f>SUMIF('6'!B:B,summary!A:A,'6'!D:D)</f>
        <v>0</v>
      </c>
      <c r="M74" s="15">
        <f>SUMIF('7'!B:B,summary!A:A,'7'!D:D)</f>
        <v>0</v>
      </c>
      <c r="N74" s="15">
        <f>SUMIF('8'!B:B,summary!A:A,'8'!D:D)</f>
        <v>0</v>
      </c>
      <c r="O74" s="15">
        <f>SUMIF('9'!B:B,summary!A:A,'9'!D:D)</f>
        <v>0</v>
      </c>
      <c r="P74" s="15">
        <f>SUMIF('10'!B:B,summary!A:A,'10'!D:D)</f>
        <v>0</v>
      </c>
      <c r="Q74" s="15">
        <f>SUMIF('11'!B:B,summary!A:A,'11'!D:D)</f>
        <v>0</v>
      </c>
      <c r="R74" s="15">
        <f>SUMIF('12'!B:B,summary!A:A,'12'!D:D)</f>
        <v>0</v>
      </c>
      <c r="S74" s="15">
        <f>SUMIF('13'!B:B,summary!A:A,'13'!D:D)</f>
        <v>0</v>
      </c>
      <c r="T74" s="15">
        <f>SUMIF('14'!B:B,summary!A:A,'14'!D:D)</f>
        <v>0</v>
      </c>
      <c r="U74" s="15">
        <f>SUMIF('15'!B:B,summary!A:A,'15'!D:D)</f>
        <v>0</v>
      </c>
      <c r="V74" s="15">
        <f>SUMIF('16'!B:B,summary!A:A,'16'!D:D)</f>
        <v>0</v>
      </c>
      <c r="W74" s="15">
        <f>SUMIF('17'!B:B,summary!A:A,'17'!D:D)</f>
        <v>0</v>
      </c>
      <c r="X74" s="15">
        <f>SUMIF('18'!B:B,summary!A:A,'18'!D:D)</f>
        <v>0</v>
      </c>
      <c r="Y74" s="15">
        <f>SUMIF('19'!B:B,summary!A:A,'19'!D:D)</f>
        <v>0</v>
      </c>
      <c r="Z74" s="15">
        <f>SUMIF('20'!B:B,summary!A:A,'20'!D:D)</f>
        <v>0</v>
      </c>
      <c r="AA74" s="15">
        <f>SUMIF('21'!B:B,summary!A:A,'21'!D:D)</f>
        <v>0</v>
      </c>
      <c r="AB74" s="15">
        <f>SUMIF('22'!B:B,summary!A:A,'22'!D:D)</f>
        <v>0</v>
      </c>
      <c r="AC74" s="15">
        <f>SUMIF('23'!B:B,summary!A:A,'23'!D:D)</f>
        <v>0</v>
      </c>
      <c r="AD74" s="15">
        <f>SUMIF('24'!B:B,summary!A:A,'24'!D:D)</f>
        <v>0</v>
      </c>
      <c r="AE74" s="15">
        <f>SUMIF('25'!B:B,summary!A:A,'25'!D:D)</f>
        <v>0</v>
      </c>
      <c r="AF74" s="15">
        <f>SUMIF('26'!B:B,summary!A:A,'26'!D:D)</f>
        <v>0</v>
      </c>
      <c r="AG74" s="15">
        <f>SUMIF('27'!B:B,summary!A:A,'27'!D:D)</f>
        <v>0</v>
      </c>
      <c r="AH74" s="15">
        <f>SUMIF('28'!B:B,summary!A:A,'28'!D:D)</f>
        <v>0</v>
      </c>
      <c r="AI74" s="15">
        <f>SUMIF('29'!B:B,summary!A:A,'29'!D:D)</f>
        <v>0</v>
      </c>
      <c r="AJ74" s="15">
        <f>SUMIF('30'!B:B,summary!A:A,'30'!D:D)</f>
        <v>0</v>
      </c>
      <c r="AK74" s="15">
        <f>SUMIF('31'!B:B,summary!A:A,'31'!D:D)</f>
        <v>0</v>
      </c>
      <c r="AL74" s="41">
        <f t="shared" si="14"/>
        <v>0</v>
      </c>
      <c r="AM74" s="75"/>
      <c r="AN74" s="96">
        <f t="shared" si="21"/>
        <v>0</v>
      </c>
      <c r="AO74" s="74">
        <f t="shared" si="22"/>
        <v>0</v>
      </c>
      <c r="AP74" s="101"/>
      <c r="AQ74" s="102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4"/>
      <c r="BW74" s="104"/>
    </row>
    <row r="75" spans="1:75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15">
        <f>SUMIF('1'!B:B,summary!A:A,'1'!D:D)</f>
        <v>0</v>
      </c>
      <c r="H75" s="15">
        <f>SUMIF('2'!B:B,summary!A:A,'2'!D:D)</f>
        <v>0</v>
      </c>
      <c r="I75" s="15">
        <f>SUMIF('3'!B:B,summary!A:A,'3'!D:D)</f>
        <v>0</v>
      </c>
      <c r="J75" s="15">
        <f>SUMIF('4'!B:B,summary!A:A,'4'!D:D)</f>
        <v>0</v>
      </c>
      <c r="K75" s="15">
        <f>SUMIF('5'!B:B,summary!A:A,'5'!D:D)</f>
        <v>0</v>
      </c>
      <c r="L75" s="15">
        <f>SUMIF('6'!B:B,summary!A:A,'6'!D:D)</f>
        <v>0</v>
      </c>
      <c r="M75" s="15">
        <f>SUMIF('7'!B:B,summary!A:A,'7'!D:D)</f>
        <v>0</v>
      </c>
      <c r="N75" s="15">
        <f>SUMIF('8'!B:B,summary!A:A,'8'!D:D)</f>
        <v>0</v>
      </c>
      <c r="O75" s="15">
        <f>SUMIF('9'!B:B,summary!A:A,'9'!D:D)</f>
        <v>0</v>
      </c>
      <c r="P75" s="15">
        <f>SUMIF('10'!B:B,summary!A:A,'10'!D:D)</f>
        <v>0</v>
      </c>
      <c r="Q75" s="15">
        <f>SUMIF('11'!B:B,summary!A:A,'11'!D:D)</f>
        <v>0</v>
      </c>
      <c r="R75" s="15">
        <f>SUMIF('12'!B:B,summary!A:A,'12'!D:D)</f>
        <v>0</v>
      </c>
      <c r="S75" s="15">
        <f>SUMIF('13'!B:B,summary!A:A,'13'!D:D)</f>
        <v>0</v>
      </c>
      <c r="T75" s="15">
        <f>SUMIF('14'!B:B,summary!A:A,'14'!D:D)</f>
        <v>0</v>
      </c>
      <c r="U75" s="15">
        <f>SUMIF('15'!B:B,summary!A:A,'15'!D:D)</f>
        <v>0</v>
      </c>
      <c r="V75" s="15">
        <f>SUMIF('16'!B:B,summary!A:A,'16'!D:D)</f>
        <v>0</v>
      </c>
      <c r="W75" s="15">
        <f>SUMIF('17'!B:B,summary!A:A,'17'!D:D)</f>
        <v>1</v>
      </c>
      <c r="X75" s="15">
        <f>SUMIF('18'!B:B,summary!A:A,'18'!D:D)</f>
        <v>0</v>
      </c>
      <c r="Y75" s="15">
        <f>SUMIF('19'!B:B,summary!A:A,'19'!D:D)</f>
        <v>0</v>
      </c>
      <c r="Z75" s="15">
        <f>SUMIF('20'!B:B,summary!A:A,'20'!D:D)</f>
        <v>0</v>
      </c>
      <c r="AA75" s="15">
        <f>SUMIF('21'!B:B,summary!A:A,'21'!D:D)</f>
        <v>0</v>
      </c>
      <c r="AB75" s="15">
        <f>SUMIF('22'!B:B,summary!A:A,'22'!D:D)</f>
        <v>0</v>
      </c>
      <c r="AC75" s="15">
        <f>SUMIF('23'!B:B,summary!A:A,'23'!D:D)</f>
        <v>1</v>
      </c>
      <c r="AD75" s="15">
        <f>SUMIF('24'!B:B,summary!A:A,'24'!D:D)</f>
        <v>0</v>
      </c>
      <c r="AE75" s="15">
        <f>SUMIF('25'!B:B,summary!A:A,'25'!D:D)</f>
        <v>0</v>
      </c>
      <c r="AF75" s="15">
        <f>SUMIF('26'!B:B,summary!A:A,'26'!D:D)</f>
        <v>0</v>
      </c>
      <c r="AG75" s="15">
        <f>SUMIF('27'!B:B,summary!A:A,'27'!D:D)</f>
        <v>0</v>
      </c>
      <c r="AH75" s="15">
        <f>SUMIF('28'!B:B,summary!A:A,'28'!D:D)</f>
        <v>0</v>
      </c>
      <c r="AI75" s="15">
        <f>SUMIF('29'!B:B,summary!A:A,'29'!D:D)</f>
        <v>0</v>
      </c>
      <c r="AJ75" s="15">
        <f>SUMIF('30'!B:B,summary!A:A,'30'!D:D)</f>
        <v>0</v>
      </c>
      <c r="AK75" s="15">
        <f>SUMIF('31'!B:B,summary!A:A,'31'!D:D)</f>
        <v>0</v>
      </c>
      <c r="AL75" s="41">
        <f t="shared" ref="AL75:AL139" si="23">SUM(G75:AK75)</f>
        <v>2</v>
      </c>
      <c r="AM75" s="75"/>
      <c r="AN75" s="96">
        <f t="shared" si="21"/>
        <v>0</v>
      </c>
      <c r="AO75" s="74">
        <f t="shared" si="22"/>
        <v>-2</v>
      </c>
      <c r="AP75" s="101"/>
      <c r="AQ75" s="102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4"/>
      <c r="BW75" s="104"/>
    </row>
    <row r="76" spans="1:75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15">
        <f>SUMIF('1'!B:B,summary!A:A,'1'!D:D)</f>
        <v>0</v>
      </c>
      <c r="H76" s="15">
        <f>SUMIF('2'!B:B,summary!A:A,'2'!D:D)</f>
        <v>0</v>
      </c>
      <c r="I76" s="15">
        <f>SUMIF('3'!B:B,summary!A:A,'3'!D:D)</f>
        <v>0</v>
      </c>
      <c r="J76" s="15">
        <f>SUMIF('4'!B:B,summary!A:A,'4'!D:D)</f>
        <v>0</v>
      </c>
      <c r="K76" s="15">
        <f>SUMIF('5'!B:B,summary!A:A,'5'!D:D)</f>
        <v>0</v>
      </c>
      <c r="L76" s="15">
        <f>SUMIF('6'!B:B,summary!A:A,'6'!D:D)</f>
        <v>0</v>
      </c>
      <c r="M76" s="15">
        <f>SUMIF('7'!B:B,summary!A:A,'7'!D:D)</f>
        <v>0</v>
      </c>
      <c r="N76" s="15">
        <f>SUMIF('8'!B:B,summary!A:A,'8'!D:D)</f>
        <v>0</v>
      </c>
      <c r="O76" s="15">
        <f>SUMIF('9'!B:B,summary!A:A,'9'!D:D)</f>
        <v>0</v>
      </c>
      <c r="P76" s="15">
        <f>SUMIF('10'!B:B,summary!A:A,'10'!D:D)</f>
        <v>0</v>
      </c>
      <c r="Q76" s="15">
        <f>SUMIF('11'!B:B,summary!A:A,'11'!D:D)</f>
        <v>0</v>
      </c>
      <c r="R76" s="15">
        <f>SUMIF('12'!B:B,summary!A:A,'12'!D:D)</f>
        <v>0</v>
      </c>
      <c r="S76" s="15">
        <f>SUMIF('13'!B:B,summary!A:A,'13'!D:D)</f>
        <v>0</v>
      </c>
      <c r="T76" s="15">
        <f>SUMIF('14'!B:B,summary!A:A,'14'!D:D)</f>
        <v>0</v>
      </c>
      <c r="U76" s="15">
        <f>SUMIF('15'!B:B,summary!A:A,'15'!D:D)</f>
        <v>0</v>
      </c>
      <c r="V76" s="15">
        <f>SUMIF('16'!B:B,summary!A:A,'16'!D:D)</f>
        <v>0</v>
      </c>
      <c r="W76" s="15">
        <f>SUMIF('17'!B:B,summary!A:A,'17'!D:D)</f>
        <v>0</v>
      </c>
      <c r="X76" s="15">
        <f>SUMIF('18'!B:B,summary!A:A,'18'!D:D)</f>
        <v>0</v>
      </c>
      <c r="Y76" s="15">
        <f>SUMIF('19'!B:B,summary!A:A,'19'!D:D)</f>
        <v>0</v>
      </c>
      <c r="Z76" s="15">
        <f>SUMIF('20'!B:B,summary!A:A,'20'!D:D)</f>
        <v>0</v>
      </c>
      <c r="AA76" s="15">
        <f>SUMIF('21'!B:B,summary!A:A,'21'!D:D)</f>
        <v>0</v>
      </c>
      <c r="AB76" s="15">
        <f>SUMIF('22'!B:B,summary!A:A,'22'!D:D)</f>
        <v>0</v>
      </c>
      <c r="AC76" s="15">
        <f>SUMIF('23'!B:B,summary!A:A,'23'!D:D)</f>
        <v>0</v>
      </c>
      <c r="AD76" s="15">
        <f>SUMIF('24'!B:B,summary!A:A,'24'!D:D)</f>
        <v>0</v>
      </c>
      <c r="AE76" s="15">
        <f>SUMIF('25'!B:B,summary!A:A,'25'!D:D)</f>
        <v>0</v>
      </c>
      <c r="AF76" s="15">
        <f>SUMIF('26'!B:B,summary!A:A,'26'!D:D)</f>
        <v>0</v>
      </c>
      <c r="AG76" s="15">
        <f>SUMIF('27'!B:B,summary!A:A,'27'!D:D)</f>
        <v>0</v>
      </c>
      <c r="AH76" s="15">
        <f>SUMIF('28'!B:B,summary!A:A,'28'!D:D)</f>
        <v>0</v>
      </c>
      <c r="AI76" s="15">
        <f>SUMIF('29'!B:B,summary!A:A,'29'!D:D)</f>
        <v>0</v>
      </c>
      <c r="AJ76" s="15">
        <f>SUMIF('30'!B:B,summary!A:A,'30'!D:D)</f>
        <v>0</v>
      </c>
      <c r="AK76" s="15">
        <f>SUMIF('31'!B:B,summary!A:A,'31'!D:D)</f>
        <v>0</v>
      </c>
      <c r="AL76" s="41">
        <f t="shared" si="23"/>
        <v>0</v>
      </c>
      <c r="AM76" s="75"/>
      <c r="AN76" s="96">
        <f t="shared" si="21"/>
        <v>0</v>
      </c>
      <c r="AO76" s="74">
        <f t="shared" si="22"/>
        <v>0</v>
      </c>
      <c r="AP76" s="101"/>
      <c r="AQ76" s="102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4"/>
      <c r="BW76" s="104"/>
    </row>
    <row r="77" spans="1:75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15">
        <f>SUMIF('1'!B:B,summary!A:A,'1'!D:D)</f>
        <v>0</v>
      </c>
      <c r="H77" s="15">
        <f>SUMIF('2'!B:B,summary!A:A,'2'!D:D)</f>
        <v>0</v>
      </c>
      <c r="I77" s="15">
        <f>SUMIF('3'!B:B,summary!A:A,'3'!D:D)</f>
        <v>0</v>
      </c>
      <c r="J77" s="15">
        <f>SUMIF('4'!B:B,summary!A:A,'4'!D:D)</f>
        <v>0</v>
      </c>
      <c r="K77" s="15">
        <f>SUMIF('5'!B:B,summary!A:A,'5'!D:D)</f>
        <v>0</v>
      </c>
      <c r="L77" s="15">
        <f>SUMIF('6'!B:B,summary!A:A,'6'!D:D)</f>
        <v>0</v>
      </c>
      <c r="M77" s="15">
        <f>SUMIF('7'!B:B,summary!A:A,'7'!D:D)</f>
        <v>0</v>
      </c>
      <c r="N77" s="15">
        <f>SUMIF('8'!B:B,summary!A:A,'8'!D:D)</f>
        <v>0</v>
      </c>
      <c r="O77" s="15">
        <f>SUMIF('9'!B:B,summary!A:A,'9'!D:D)</f>
        <v>0</v>
      </c>
      <c r="P77" s="15">
        <f>SUMIF('10'!B:B,summary!A:A,'10'!D:D)</f>
        <v>0</v>
      </c>
      <c r="Q77" s="15">
        <f>SUMIF('11'!B:B,summary!A:A,'11'!D:D)</f>
        <v>0</v>
      </c>
      <c r="R77" s="15">
        <f>SUMIF('12'!B:B,summary!A:A,'12'!D:D)</f>
        <v>0</v>
      </c>
      <c r="S77" s="15">
        <f>SUMIF('13'!B:B,summary!A:A,'13'!D:D)</f>
        <v>0</v>
      </c>
      <c r="T77" s="15">
        <f>SUMIF('14'!B:B,summary!A:A,'14'!D:D)</f>
        <v>0</v>
      </c>
      <c r="U77" s="15">
        <f>SUMIF('15'!B:B,summary!A:A,'15'!D:D)</f>
        <v>0</v>
      </c>
      <c r="V77" s="15">
        <f>SUMIF('16'!B:B,summary!A:A,'16'!D:D)</f>
        <v>0</v>
      </c>
      <c r="W77" s="15">
        <f>SUMIF('17'!B:B,summary!A:A,'17'!D:D)</f>
        <v>0</v>
      </c>
      <c r="X77" s="15">
        <f>SUMIF('18'!B:B,summary!A:A,'18'!D:D)</f>
        <v>0</v>
      </c>
      <c r="Y77" s="15">
        <f>SUMIF('19'!B:B,summary!A:A,'19'!D:D)</f>
        <v>0</v>
      </c>
      <c r="Z77" s="15">
        <f>SUMIF('20'!B:B,summary!A:A,'20'!D:D)</f>
        <v>1</v>
      </c>
      <c r="AA77" s="15">
        <f>SUMIF('21'!B:B,summary!A:A,'21'!D:D)</f>
        <v>0</v>
      </c>
      <c r="AB77" s="15">
        <f>SUMIF('22'!B:B,summary!A:A,'22'!D:D)</f>
        <v>0</v>
      </c>
      <c r="AC77" s="15">
        <f>SUMIF('23'!B:B,summary!A:A,'23'!D:D)</f>
        <v>0</v>
      </c>
      <c r="AD77" s="15">
        <f>SUMIF('24'!B:B,summary!A:A,'24'!D:D)</f>
        <v>0</v>
      </c>
      <c r="AE77" s="15">
        <f>SUMIF('25'!B:B,summary!A:A,'25'!D:D)</f>
        <v>0</v>
      </c>
      <c r="AF77" s="15">
        <f>SUMIF('26'!B:B,summary!A:A,'26'!D:D)</f>
        <v>0</v>
      </c>
      <c r="AG77" s="15">
        <f>SUMIF('27'!B:B,summary!A:A,'27'!D:D)</f>
        <v>0</v>
      </c>
      <c r="AH77" s="15">
        <f>SUMIF('28'!B:B,summary!A:A,'28'!D:D)</f>
        <v>0</v>
      </c>
      <c r="AI77" s="15">
        <f>SUMIF('29'!B:B,summary!A:A,'29'!D:D)</f>
        <v>0</v>
      </c>
      <c r="AJ77" s="15">
        <f>SUMIF('30'!B:B,summary!A:A,'30'!D:D)</f>
        <v>0</v>
      </c>
      <c r="AK77" s="15">
        <f>SUMIF('31'!B:B,summary!A:A,'31'!D:D)</f>
        <v>0</v>
      </c>
      <c r="AL77" s="41">
        <f t="shared" si="23"/>
        <v>1</v>
      </c>
      <c r="AM77" s="75"/>
      <c r="AN77" s="96">
        <f t="shared" si="21"/>
        <v>0</v>
      </c>
      <c r="AO77" s="74">
        <f t="shared" si="22"/>
        <v>-1</v>
      </c>
      <c r="AP77" s="101"/>
      <c r="AQ77" s="102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4"/>
      <c r="BW77" s="104"/>
    </row>
    <row r="78" spans="1:75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41">
        <f t="shared" ref="AL78" si="24">SUM(G78:AK78)</f>
        <v>0</v>
      </c>
      <c r="AM78" s="75"/>
      <c r="AN78" s="96">
        <f t="shared" si="21"/>
        <v>0</v>
      </c>
      <c r="AO78" s="74">
        <f t="shared" si="22"/>
        <v>0</v>
      </c>
      <c r="AP78" s="101"/>
      <c r="AQ78" s="102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4"/>
      <c r="BW78" s="104"/>
    </row>
    <row r="79" spans="1:75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15">
        <f>SUMIF('1'!B:B,summary!A:A,'1'!D:D)</f>
        <v>0</v>
      </c>
      <c r="H79" s="15">
        <f>SUMIF('2'!B:B,summary!A:A,'2'!D:D)</f>
        <v>0</v>
      </c>
      <c r="I79" s="15">
        <f>SUMIF('3'!B:B,summary!A:A,'3'!D:D)</f>
        <v>0</v>
      </c>
      <c r="J79" s="15">
        <f>SUMIF('4'!B:B,summary!A:A,'4'!D:D)</f>
        <v>0</v>
      </c>
      <c r="K79" s="15">
        <f>SUMIF('5'!B:B,summary!A:A,'5'!D:D)</f>
        <v>0</v>
      </c>
      <c r="L79" s="15">
        <f>SUMIF('6'!B:B,summary!A:A,'6'!D:D)</f>
        <v>0</v>
      </c>
      <c r="M79" s="15">
        <f>SUMIF('7'!B:B,summary!A:A,'7'!D:D)</f>
        <v>0</v>
      </c>
      <c r="N79" s="15">
        <f>SUMIF('8'!B:B,summary!A:A,'8'!D:D)</f>
        <v>0</v>
      </c>
      <c r="O79" s="15">
        <f>SUMIF('9'!B:B,summary!A:A,'9'!D:D)</f>
        <v>0</v>
      </c>
      <c r="P79" s="15">
        <f>SUMIF('10'!B:B,summary!A:A,'10'!D:D)</f>
        <v>0</v>
      </c>
      <c r="Q79" s="15">
        <f>SUMIF('11'!B:B,summary!A:A,'11'!D:D)</f>
        <v>0</v>
      </c>
      <c r="R79" s="15">
        <f>SUMIF('12'!B:B,summary!A:A,'12'!D:D)</f>
        <v>0</v>
      </c>
      <c r="S79" s="15">
        <f>SUMIF('13'!B:B,summary!A:A,'13'!D:D)</f>
        <v>0</v>
      </c>
      <c r="T79" s="15">
        <f>SUMIF('14'!B:B,summary!A:A,'14'!D:D)</f>
        <v>0</v>
      </c>
      <c r="U79" s="15">
        <f>SUMIF('15'!B:B,summary!A:A,'15'!D:D)</f>
        <v>1</v>
      </c>
      <c r="V79" s="15">
        <f>SUMIF('16'!B:B,summary!A:A,'16'!D:D)</f>
        <v>0</v>
      </c>
      <c r="W79" s="15">
        <f>SUMIF('17'!B:B,summary!A:A,'17'!D:D)</f>
        <v>0</v>
      </c>
      <c r="X79" s="15">
        <f>SUMIF('18'!B:B,summary!A:A,'18'!D:D)</f>
        <v>0</v>
      </c>
      <c r="Y79" s="15">
        <f>SUMIF('19'!B:B,summary!A:A,'19'!D:D)</f>
        <v>0</v>
      </c>
      <c r="Z79" s="15">
        <f>SUMIF('20'!B:B,summary!A:A,'20'!D:D)</f>
        <v>0</v>
      </c>
      <c r="AA79" s="15">
        <f>SUMIF('21'!B:B,summary!A:A,'21'!D:D)</f>
        <v>0</v>
      </c>
      <c r="AB79" s="15">
        <f>SUMIF('22'!B:B,summary!A:A,'22'!D:D)</f>
        <v>0</v>
      </c>
      <c r="AC79" s="15">
        <f>SUMIF('23'!B:B,summary!A:A,'23'!D:D)</f>
        <v>0</v>
      </c>
      <c r="AD79" s="15">
        <f>SUMIF('24'!B:B,summary!A:A,'24'!D:D)</f>
        <v>0</v>
      </c>
      <c r="AE79" s="15">
        <f>SUMIF('25'!B:B,summary!A:A,'25'!D:D)</f>
        <v>0</v>
      </c>
      <c r="AF79" s="15">
        <f>SUMIF('26'!B:B,summary!A:A,'26'!D:D)</f>
        <v>0</v>
      </c>
      <c r="AG79" s="15">
        <f>SUMIF('27'!B:B,summary!A:A,'27'!D:D)</f>
        <v>0</v>
      </c>
      <c r="AH79" s="15">
        <f>SUMIF('28'!B:B,summary!A:A,'28'!D:D)</f>
        <v>0</v>
      </c>
      <c r="AI79" s="15">
        <f>SUMIF('29'!B:B,summary!A:A,'29'!D:D)</f>
        <v>0</v>
      </c>
      <c r="AJ79" s="15">
        <f>SUMIF('30'!B:B,summary!A:A,'30'!D:D)</f>
        <v>0</v>
      </c>
      <c r="AK79" s="15">
        <f>SUMIF('31'!B:B,summary!A:A,'31'!D:D)</f>
        <v>0</v>
      </c>
      <c r="AL79" s="41">
        <f t="shared" si="23"/>
        <v>1</v>
      </c>
      <c r="AM79" s="75"/>
      <c r="AN79" s="96">
        <f t="shared" si="21"/>
        <v>0</v>
      </c>
      <c r="AO79" s="74">
        <f t="shared" si="22"/>
        <v>-1</v>
      </c>
      <c r="AP79" s="101"/>
      <c r="AQ79" s="102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4"/>
      <c r="BW79" s="104"/>
    </row>
    <row r="80" spans="1:75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15">
        <f>SUMIF('1'!B:B,summary!A:A,'1'!D:D)</f>
        <v>0</v>
      </c>
      <c r="H80" s="15">
        <f>SUMIF('2'!B:B,summary!A:A,'2'!D:D)</f>
        <v>0</v>
      </c>
      <c r="I80" s="15">
        <f>SUMIF('3'!B:B,summary!A:A,'3'!D:D)</f>
        <v>0</v>
      </c>
      <c r="J80" s="15">
        <f>SUMIF('4'!B:B,summary!A:A,'4'!D:D)</f>
        <v>0</v>
      </c>
      <c r="K80" s="15">
        <f>SUMIF('5'!B:B,summary!A:A,'5'!D:D)</f>
        <v>0</v>
      </c>
      <c r="L80" s="15">
        <f>SUMIF('6'!B:B,summary!A:A,'6'!D:D)</f>
        <v>0</v>
      </c>
      <c r="M80" s="15">
        <f>SUMIF('7'!B:B,summary!A:A,'7'!D:D)</f>
        <v>0</v>
      </c>
      <c r="N80" s="15">
        <f>SUMIF('8'!B:B,summary!A:A,'8'!D:D)</f>
        <v>0</v>
      </c>
      <c r="O80" s="15">
        <f>SUMIF('9'!B:B,summary!A:A,'9'!D:D)</f>
        <v>0</v>
      </c>
      <c r="P80" s="15">
        <f>SUMIF('10'!B:B,summary!A:A,'10'!D:D)</f>
        <v>0</v>
      </c>
      <c r="Q80" s="15">
        <f>SUMIF('11'!B:B,summary!A:A,'11'!D:D)</f>
        <v>0</v>
      </c>
      <c r="R80" s="15">
        <f>SUMIF('12'!B:B,summary!A:A,'12'!D:D)</f>
        <v>0</v>
      </c>
      <c r="S80" s="15">
        <f>SUMIF('13'!B:B,summary!A:A,'13'!D:D)</f>
        <v>0</v>
      </c>
      <c r="T80" s="15">
        <f>SUMIF('14'!B:B,summary!A:A,'14'!D:D)</f>
        <v>0</v>
      </c>
      <c r="U80" s="15">
        <f>SUMIF('15'!B:B,summary!A:A,'15'!D:D)</f>
        <v>0</v>
      </c>
      <c r="V80" s="15">
        <f>SUMIF('16'!B:B,summary!A:A,'16'!D:D)</f>
        <v>0</v>
      </c>
      <c r="W80" s="15">
        <f>SUMIF('17'!B:B,summary!A:A,'17'!D:D)</f>
        <v>0</v>
      </c>
      <c r="X80" s="15">
        <f>SUMIF('18'!B:B,summary!A:A,'18'!D:D)</f>
        <v>0</v>
      </c>
      <c r="Y80" s="15">
        <f>SUMIF('19'!B:B,summary!A:A,'19'!D:D)</f>
        <v>0</v>
      </c>
      <c r="Z80" s="15">
        <f>SUMIF('20'!B:B,summary!A:A,'20'!D:D)</f>
        <v>0</v>
      </c>
      <c r="AA80" s="15">
        <f>SUMIF('21'!B:B,summary!A:A,'21'!D:D)</f>
        <v>0</v>
      </c>
      <c r="AB80" s="15">
        <f>SUMIF('22'!B:B,summary!A:A,'22'!D:D)</f>
        <v>0</v>
      </c>
      <c r="AC80" s="15">
        <f>SUMIF('23'!B:B,summary!A:A,'23'!D:D)</f>
        <v>0</v>
      </c>
      <c r="AD80" s="15">
        <f>SUMIF('24'!B:B,summary!A:A,'24'!D:D)</f>
        <v>0</v>
      </c>
      <c r="AE80" s="15">
        <f>SUMIF('25'!B:B,summary!A:A,'25'!D:D)</f>
        <v>0</v>
      </c>
      <c r="AF80" s="15">
        <f>SUMIF('26'!B:B,summary!A:A,'26'!D:D)</f>
        <v>0</v>
      </c>
      <c r="AG80" s="15">
        <f>SUMIF('27'!B:B,summary!A:A,'27'!D:D)</f>
        <v>0</v>
      </c>
      <c r="AH80" s="15">
        <f>SUMIF('28'!B:B,summary!A:A,'28'!D:D)</f>
        <v>0</v>
      </c>
      <c r="AI80" s="15">
        <f>SUMIF('29'!B:B,summary!A:A,'29'!D:D)</f>
        <v>0</v>
      </c>
      <c r="AJ80" s="15">
        <f>SUMIF('30'!B:B,summary!A:A,'30'!D:D)</f>
        <v>0</v>
      </c>
      <c r="AK80" s="15">
        <f>SUMIF('31'!B:B,summary!A:A,'31'!D:D)</f>
        <v>0</v>
      </c>
      <c r="AL80" s="41">
        <f t="shared" si="23"/>
        <v>0</v>
      </c>
      <c r="AM80" s="75"/>
      <c r="AN80" s="96">
        <f t="shared" si="21"/>
        <v>0</v>
      </c>
      <c r="AO80" s="74">
        <f t="shared" si="22"/>
        <v>0</v>
      </c>
      <c r="AP80" s="101"/>
      <c r="AQ80" s="102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4"/>
      <c r="BW80" s="104"/>
    </row>
    <row r="81" spans="1:75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15">
        <f>SUMIF('1'!B:B,summary!A:A,'1'!D:D)</f>
        <v>0</v>
      </c>
      <c r="H81" s="15">
        <f>SUMIF('2'!B:B,summary!A:A,'2'!D:D)</f>
        <v>0</v>
      </c>
      <c r="I81" s="15">
        <f>SUMIF('3'!B:B,summary!A:A,'3'!D:D)</f>
        <v>0</v>
      </c>
      <c r="J81" s="15">
        <f>SUMIF('4'!B:B,summary!A:A,'4'!D:D)</f>
        <v>0</v>
      </c>
      <c r="K81" s="15">
        <f>SUMIF('5'!B:B,summary!A:A,'5'!D:D)</f>
        <v>0</v>
      </c>
      <c r="L81" s="15">
        <f>SUMIF('6'!B:B,summary!A:A,'6'!D:D)</f>
        <v>0</v>
      </c>
      <c r="M81" s="15">
        <f>SUMIF('7'!B:B,summary!A:A,'7'!D:D)</f>
        <v>0</v>
      </c>
      <c r="N81" s="15">
        <f>SUMIF('8'!B:B,summary!A:A,'8'!D:D)</f>
        <v>0</v>
      </c>
      <c r="O81" s="15">
        <f>SUMIF('9'!B:B,summary!A:A,'9'!D:D)</f>
        <v>0</v>
      </c>
      <c r="P81" s="15">
        <f>SUMIF('10'!B:B,summary!A:A,'10'!D:D)</f>
        <v>0</v>
      </c>
      <c r="Q81" s="15">
        <f>SUMIF('11'!B:B,summary!A:A,'11'!D:D)</f>
        <v>0</v>
      </c>
      <c r="R81" s="15">
        <f>SUMIF('12'!B:B,summary!A:A,'12'!D:D)</f>
        <v>0</v>
      </c>
      <c r="S81" s="15">
        <f>SUMIF('13'!B:B,summary!A:A,'13'!D:D)</f>
        <v>0</v>
      </c>
      <c r="T81" s="15">
        <f>SUMIF('14'!B:B,summary!A:A,'14'!D:D)</f>
        <v>0</v>
      </c>
      <c r="U81" s="15">
        <f>SUMIF('15'!B:B,summary!A:A,'15'!D:D)</f>
        <v>0</v>
      </c>
      <c r="V81" s="15">
        <f>SUMIF('16'!B:B,summary!A:A,'16'!D:D)</f>
        <v>0</v>
      </c>
      <c r="W81" s="15">
        <f>SUMIF('17'!B:B,summary!A:A,'17'!D:D)</f>
        <v>0</v>
      </c>
      <c r="X81" s="15">
        <f>SUMIF('18'!B:B,summary!A:A,'18'!D:D)</f>
        <v>0</v>
      </c>
      <c r="Y81" s="15">
        <f>SUMIF('19'!B:B,summary!A:A,'19'!D:D)</f>
        <v>0</v>
      </c>
      <c r="Z81" s="15">
        <f>SUMIF('20'!B:B,summary!A:A,'20'!D:D)</f>
        <v>0</v>
      </c>
      <c r="AA81" s="15">
        <f>SUMIF('21'!B:B,summary!A:A,'21'!D:D)</f>
        <v>0</v>
      </c>
      <c r="AB81" s="15">
        <f>SUMIF('22'!B:B,summary!A:A,'22'!D:D)</f>
        <v>0</v>
      </c>
      <c r="AC81" s="15">
        <f>SUMIF('23'!B:B,summary!A:A,'23'!D:D)</f>
        <v>0</v>
      </c>
      <c r="AD81" s="15">
        <f>SUMIF('24'!B:B,summary!A:A,'24'!D:D)</f>
        <v>0</v>
      </c>
      <c r="AE81" s="15">
        <f>SUMIF('25'!B:B,summary!A:A,'25'!D:D)</f>
        <v>0</v>
      </c>
      <c r="AF81" s="15">
        <f>SUMIF('26'!B:B,summary!A:A,'26'!D:D)</f>
        <v>0</v>
      </c>
      <c r="AG81" s="15">
        <f>SUMIF('27'!B:B,summary!A:A,'27'!D:D)</f>
        <v>0</v>
      </c>
      <c r="AH81" s="15">
        <f>SUMIF('28'!B:B,summary!A:A,'28'!D:D)</f>
        <v>0</v>
      </c>
      <c r="AI81" s="15">
        <f>SUMIF('29'!B:B,summary!A:A,'29'!D:D)</f>
        <v>0</v>
      </c>
      <c r="AJ81" s="15">
        <f>SUMIF('30'!B:B,summary!A:A,'30'!D:D)</f>
        <v>1</v>
      </c>
      <c r="AK81" s="15">
        <f>SUMIF('31'!B:B,summary!A:A,'31'!D:D)</f>
        <v>0</v>
      </c>
      <c r="AL81" s="41">
        <f t="shared" si="23"/>
        <v>1</v>
      </c>
      <c r="AM81" s="75"/>
      <c r="AN81" s="96">
        <f t="shared" si="21"/>
        <v>0</v>
      </c>
      <c r="AO81" s="74">
        <f t="shared" si="22"/>
        <v>-1</v>
      </c>
      <c r="AP81" s="101"/>
      <c r="AQ81" s="102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4"/>
      <c r="BW81" s="104"/>
    </row>
    <row r="82" spans="1:75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15">
        <f>SUMIF('1'!B:B,summary!A:A,'1'!D:D)</f>
        <v>0</v>
      </c>
      <c r="H82" s="15">
        <f>SUMIF('2'!B:B,summary!A:A,'2'!D:D)</f>
        <v>0</v>
      </c>
      <c r="I82" s="15">
        <f>SUMIF('3'!B:B,summary!A:A,'3'!D:D)</f>
        <v>0</v>
      </c>
      <c r="J82" s="15">
        <f>SUMIF('4'!B:B,summary!A:A,'4'!D:D)</f>
        <v>0</v>
      </c>
      <c r="K82" s="15">
        <f>SUMIF('5'!B:B,summary!A:A,'5'!D:D)</f>
        <v>0</v>
      </c>
      <c r="L82" s="15">
        <f>SUMIF('6'!B:B,summary!A:A,'6'!D:D)</f>
        <v>0</v>
      </c>
      <c r="M82" s="15">
        <f>SUMIF('7'!B:B,summary!A:A,'7'!D:D)</f>
        <v>0</v>
      </c>
      <c r="N82" s="15">
        <f>SUMIF('8'!B:B,summary!A:A,'8'!D:D)</f>
        <v>0</v>
      </c>
      <c r="O82" s="15">
        <f>SUMIF('9'!B:B,summary!A:A,'9'!D:D)</f>
        <v>0</v>
      </c>
      <c r="P82" s="15">
        <f>SUMIF('10'!B:B,summary!A:A,'10'!D:D)</f>
        <v>0</v>
      </c>
      <c r="Q82" s="15">
        <f>SUMIF('11'!B:B,summary!A:A,'11'!D:D)</f>
        <v>0</v>
      </c>
      <c r="R82" s="15">
        <f>SUMIF('12'!B:B,summary!A:A,'12'!D:D)</f>
        <v>0</v>
      </c>
      <c r="S82" s="15">
        <f>SUMIF('13'!B:B,summary!A:A,'13'!D:D)</f>
        <v>0</v>
      </c>
      <c r="T82" s="15">
        <f>SUMIF('14'!B:B,summary!A:A,'14'!D:D)</f>
        <v>0</v>
      </c>
      <c r="U82" s="15">
        <f>SUMIF('15'!B:B,summary!A:A,'15'!D:D)</f>
        <v>0</v>
      </c>
      <c r="V82" s="15">
        <f>SUMIF('16'!B:B,summary!A:A,'16'!D:D)</f>
        <v>0</v>
      </c>
      <c r="W82" s="15">
        <f>SUMIF('17'!B:B,summary!A:A,'17'!D:D)</f>
        <v>0</v>
      </c>
      <c r="X82" s="15">
        <f>SUMIF('18'!B:B,summary!A:A,'18'!D:D)</f>
        <v>0</v>
      </c>
      <c r="Y82" s="15">
        <f>SUMIF('19'!B:B,summary!A:A,'19'!D:D)</f>
        <v>0</v>
      </c>
      <c r="Z82" s="15">
        <f>SUMIF('20'!B:B,summary!A:A,'20'!D:D)</f>
        <v>0</v>
      </c>
      <c r="AA82" s="15">
        <f>SUMIF('21'!B:B,summary!A:A,'21'!D:D)</f>
        <v>0</v>
      </c>
      <c r="AB82" s="15">
        <f>SUMIF('22'!B:B,summary!A:A,'22'!D:D)</f>
        <v>0</v>
      </c>
      <c r="AC82" s="15">
        <f>SUMIF('23'!B:B,summary!A:A,'23'!D:D)</f>
        <v>0</v>
      </c>
      <c r="AD82" s="15">
        <f>SUMIF('24'!B:B,summary!A:A,'24'!D:D)</f>
        <v>0</v>
      </c>
      <c r="AE82" s="15">
        <f>SUMIF('25'!B:B,summary!A:A,'25'!D:D)</f>
        <v>0</v>
      </c>
      <c r="AF82" s="15">
        <f>SUMIF('26'!B:B,summary!A:A,'26'!D:D)</f>
        <v>0</v>
      </c>
      <c r="AG82" s="15">
        <f>SUMIF('27'!B:B,summary!A:A,'27'!D:D)</f>
        <v>0</v>
      </c>
      <c r="AH82" s="15">
        <f>SUMIF('28'!B:B,summary!A:A,'28'!D:D)</f>
        <v>0</v>
      </c>
      <c r="AI82" s="15">
        <f>SUMIF('29'!B:B,summary!A:A,'29'!D:D)</f>
        <v>0</v>
      </c>
      <c r="AJ82" s="15">
        <f>SUMIF('30'!B:B,summary!A:A,'30'!D:D)</f>
        <v>0</v>
      </c>
      <c r="AK82" s="15">
        <f>SUMIF('31'!B:B,summary!A:A,'31'!D:D)</f>
        <v>0</v>
      </c>
      <c r="AL82" s="41">
        <f t="shared" si="23"/>
        <v>0</v>
      </c>
      <c r="AM82" s="75"/>
      <c r="AN82" s="96">
        <f t="shared" si="21"/>
        <v>0</v>
      </c>
      <c r="AO82" s="74">
        <f t="shared" si="22"/>
        <v>0</v>
      </c>
      <c r="AP82" s="101"/>
      <c r="AQ82" s="102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4"/>
      <c r="BW82" s="104"/>
    </row>
    <row r="83" spans="1:75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15">
        <f>SUMIF('1'!B:B,summary!A:A,'1'!D:D)</f>
        <v>0</v>
      </c>
      <c r="H83" s="15">
        <f>SUMIF('2'!B:B,summary!A:A,'2'!D:D)</f>
        <v>0</v>
      </c>
      <c r="I83" s="15">
        <f>SUMIF('3'!B:B,summary!A:A,'3'!D:D)</f>
        <v>0</v>
      </c>
      <c r="J83" s="15">
        <f>SUMIF('4'!B:B,summary!A:A,'4'!D:D)</f>
        <v>0</v>
      </c>
      <c r="K83" s="15">
        <f>SUMIF('5'!B:B,summary!A:A,'5'!D:D)</f>
        <v>0</v>
      </c>
      <c r="L83" s="15">
        <f>SUMIF('6'!B:B,summary!A:A,'6'!D:D)</f>
        <v>0</v>
      </c>
      <c r="M83" s="15">
        <f>SUMIF('7'!B:B,summary!A:A,'7'!D:D)</f>
        <v>0</v>
      </c>
      <c r="N83" s="15">
        <f>SUMIF('8'!B:B,summary!A:A,'8'!D:D)</f>
        <v>0</v>
      </c>
      <c r="O83" s="15">
        <f>SUMIF('9'!B:B,summary!A:A,'9'!D:D)</f>
        <v>0</v>
      </c>
      <c r="P83" s="15">
        <f>SUMIF('10'!B:B,summary!A:A,'10'!D:D)</f>
        <v>0</v>
      </c>
      <c r="Q83" s="15">
        <f>SUMIF('11'!B:B,summary!A:A,'11'!D:D)</f>
        <v>0</v>
      </c>
      <c r="R83" s="15">
        <f>SUMIF('12'!B:B,summary!A:A,'12'!D:D)</f>
        <v>0</v>
      </c>
      <c r="S83" s="15">
        <f>SUMIF('13'!B:B,summary!A:A,'13'!D:D)</f>
        <v>0</v>
      </c>
      <c r="T83" s="15">
        <f>SUMIF('14'!B:B,summary!A:A,'14'!D:D)</f>
        <v>0</v>
      </c>
      <c r="U83" s="15">
        <f>SUMIF('15'!B:B,summary!A:A,'15'!D:D)</f>
        <v>0</v>
      </c>
      <c r="V83" s="15">
        <f>SUMIF('16'!B:B,summary!A:A,'16'!D:D)</f>
        <v>0</v>
      </c>
      <c r="W83" s="15">
        <f>SUMIF('17'!B:B,summary!A:A,'17'!D:D)</f>
        <v>0</v>
      </c>
      <c r="X83" s="15">
        <f>SUMIF('18'!B:B,summary!A:A,'18'!D:D)</f>
        <v>0</v>
      </c>
      <c r="Y83" s="15">
        <f>SUMIF('19'!B:B,summary!A:A,'19'!D:D)</f>
        <v>0</v>
      </c>
      <c r="Z83" s="15">
        <f>SUMIF('20'!B:B,summary!A:A,'20'!D:D)</f>
        <v>0</v>
      </c>
      <c r="AA83" s="15">
        <f>SUMIF('21'!B:B,summary!A:A,'21'!D:D)</f>
        <v>0</v>
      </c>
      <c r="AB83" s="15">
        <f>SUMIF('22'!B:B,summary!A:A,'22'!D:D)</f>
        <v>0</v>
      </c>
      <c r="AC83" s="15">
        <f>SUMIF('23'!B:B,summary!A:A,'23'!D:D)</f>
        <v>0</v>
      </c>
      <c r="AD83" s="15">
        <f>SUMIF('24'!B:B,summary!A:A,'24'!D:D)</f>
        <v>0</v>
      </c>
      <c r="AE83" s="15">
        <f>SUMIF('25'!B:B,summary!A:A,'25'!D:D)</f>
        <v>0</v>
      </c>
      <c r="AF83" s="15">
        <f>SUMIF('26'!B:B,summary!A:A,'26'!D:D)</f>
        <v>0</v>
      </c>
      <c r="AG83" s="15">
        <f>SUMIF('27'!B:B,summary!A:A,'27'!D:D)</f>
        <v>0</v>
      </c>
      <c r="AH83" s="15">
        <f>SUMIF('28'!B:B,summary!A:A,'28'!D:D)</f>
        <v>0</v>
      </c>
      <c r="AI83" s="15">
        <f>SUMIF('29'!B:B,summary!A:A,'29'!D:D)</f>
        <v>0</v>
      </c>
      <c r="AJ83" s="15">
        <f>SUMIF('30'!B:B,summary!A:A,'30'!D:D)</f>
        <v>0</v>
      </c>
      <c r="AK83" s="15">
        <f>SUMIF('31'!B:B,summary!A:A,'31'!D:D)</f>
        <v>0</v>
      </c>
      <c r="AL83" s="41">
        <f t="shared" si="23"/>
        <v>0</v>
      </c>
      <c r="AM83" s="75"/>
      <c r="AN83" s="96">
        <f t="shared" si="21"/>
        <v>0</v>
      </c>
      <c r="AO83" s="74">
        <f t="shared" si="22"/>
        <v>0</v>
      </c>
      <c r="AP83" s="101"/>
      <c r="AQ83" s="102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4"/>
      <c r="BW83" s="104"/>
    </row>
    <row r="84" spans="1:75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15">
        <f>SUMIF('1'!B:B,summary!A:A,'1'!D:D)</f>
        <v>0</v>
      </c>
      <c r="H84" s="15">
        <f>SUMIF('2'!B:B,summary!A:A,'2'!D:D)</f>
        <v>0</v>
      </c>
      <c r="I84" s="15">
        <f>SUMIF('3'!B:B,summary!A:A,'3'!D:D)</f>
        <v>0</v>
      </c>
      <c r="J84" s="15">
        <f>SUMIF('4'!B:B,summary!A:A,'4'!D:D)</f>
        <v>0</v>
      </c>
      <c r="K84" s="15">
        <f>SUMIF('5'!B:B,summary!A:A,'5'!D:D)</f>
        <v>0</v>
      </c>
      <c r="L84" s="15">
        <f>SUMIF('6'!B:B,summary!A:A,'6'!D:D)</f>
        <v>0</v>
      </c>
      <c r="M84" s="15">
        <f>SUMIF('7'!B:B,summary!A:A,'7'!D:D)</f>
        <v>0</v>
      </c>
      <c r="N84" s="15">
        <f>SUMIF('8'!B:B,summary!A:A,'8'!D:D)</f>
        <v>0</v>
      </c>
      <c r="O84" s="15">
        <f>SUMIF('9'!B:B,summary!A:A,'9'!D:D)</f>
        <v>0</v>
      </c>
      <c r="P84" s="15">
        <f>SUMIF('10'!B:B,summary!A:A,'10'!D:D)</f>
        <v>0</v>
      </c>
      <c r="Q84" s="15">
        <f>SUMIF('11'!B:B,summary!A:A,'11'!D:D)</f>
        <v>0</v>
      </c>
      <c r="R84" s="15">
        <f>SUMIF('12'!B:B,summary!A:A,'12'!D:D)</f>
        <v>0</v>
      </c>
      <c r="S84" s="15">
        <f>SUMIF('13'!B:B,summary!A:A,'13'!D:D)</f>
        <v>0</v>
      </c>
      <c r="T84" s="15">
        <f>SUMIF('14'!B:B,summary!A:A,'14'!D:D)</f>
        <v>0</v>
      </c>
      <c r="U84" s="15">
        <f>SUMIF('15'!B:B,summary!A:A,'15'!D:D)</f>
        <v>0</v>
      </c>
      <c r="V84" s="15">
        <f>SUMIF('16'!B:B,summary!A:A,'16'!D:D)</f>
        <v>0</v>
      </c>
      <c r="W84" s="15">
        <f>SUMIF('17'!B:B,summary!A:A,'17'!D:D)</f>
        <v>0</v>
      </c>
      <c r="X84" s="15">
        <f>SUMIF('18'!B:B,summary!A:A,'18'!D:D)</f>
        <v>0</v>
      </c>
      <c r="Y84" s="15">
        <f>SUMIF('19'!B:B,summary!A:A,'19'!D:D)</f>
        <v>0</v>
      </c>
      <c r="Z84" s="15">
        <f>SUMIF('20'!B:B,summary!A:A,'20'!D:D)</f>
        <v>0</v>
      </c>
      <c r="AA84" s="15">
        <f>SUMIF('21'!B:B,summary!A:A,'21'!D:D)</f>
        <v>0</v>
      </c>
      <c r="AB84" s="15">
        <f>SUMIF('22'!B:B,summary!A:A,'22'!D:D)</f>
        <v>0</v>
      </c>
      <c r="AC84" s="15">
        <f>SUMIF('23'!B:B,summary!A:A,'23'!D:D)</f>
        <v>0</v>
      </c>
      <c r="AD84" s="15">
        <f>SUMIF('24'!B:B,summary!A:A,'24'!D:D)</f>
        <v>0</v>
      </c>
      <c r="AE84" s="15">
        <f>SUMIF('25'!B:B,summary!A:A,'25'!D:D)</f>
        <v>0</v>
      </c>
      <c r="AF84" s="15">
        <f>SUMIF('26'!B:B,summary!A:A,'26'!D:D)</f>
        <v>0</v>
      </c>
      <c r="AG84" s="15">
        <f>SUMIF('27'!B:B,summary!A:A,'27'!D:D)</f>
        <v>0</v>
      </c>
      <c r="AH84" s="15">
        <f>SUMIF('28'!B:B,summary!A:A,'28'!D:D)</f>
        <v>0</v>
      </c>
      <c r="AI84" s="15">
        <f>SUMIF('29'!B:B,summary!A:A,'29'!D:D)</f>
        <v>0</v>
      </c>
      <c r="AJ84" s="15">
        <f>SUMIF('30'!B:B,summary!A:A,'30'!D:D)</f>
        <v>0</v>
      </c>
      <c r="AK84" s="15">
        <f>SUMIF('31'!B:B,summary!A:A,'31'!D:D)</f>
        <v>0</v>
      </c>
      <c r="AL84" s="41">
        <f t="shared" si="23"/>
        <v>0</v>
      </c>
      <c r="AM84" s="75"/>
      <c r="AN84" s="96">
        <f t="shared" si="21"/>
        <v>0</v>
      </c>
      <c r="AO84" s="74">
        <f t="shared" si="22"/>
        <v>0</v>
      </c>
      <c r="AP84" s="101"/>
      <c r="AQ84" s="102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4"/>
      <c r="BW84" s="104"/>
    </row>
    <row r="85" spans="1:75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15">
        <f>SUMIF('1'!B:B,summary!A:A,'1'!D:D)</f>
        <v>0</v>
      </c>
      <c r="H85" s="15">
        <f>SUMIF('2'!B:B,summary!A:A,'2'!D:D)</f>
        <v>0</v>
      </c>
      <c r="I85" s="15">
        <f>SUMIF('3'!B:B,summary!A:A,'3'!D:D)</f>
        <v>0</v>
      </c>
      <c r="J85" s="15">
        <f>SUMIF('4'!B:B,summary!A:A,'4'!D:D)</f>
        <v>0</v>
      </c>
      <c r="K85" s="15">
        <f>SUMIF('5'!B:B,summary!A:A,'5'!D:D)</f>
        <v>0</v>
      </c>
      <c r="L85" s="15">
        <f>SUMIF('6'!B:B,summary!A:A,'6'!D:D)</f>
        <v>0</v>
      </c>
      <c r="M85" s="15">
        <f>SUMIF('7'!B:B,summary!A:A,'7'!D:D)</f>
        <v>0</v>
      </c>
      <c r="N85" s="15">
        <f>SUMIF('8'!B:B,summary!A:A,'8'!D:D)</f>
        <v>0</v>
      </c>
      <c r="O85" s="15">
        <f>SUMIF('9'!B:B,summary!A:A,'9'!D:D)</f>
        <v>0</v>
      </c>
      <c r="P85" s="15">
        <f>SUMIF('10'!B:B,summary!A:A,'10'!D:D)</f>
        <v>0</v>
      </c>
      <c r="Q85" s="15">
        <f>SUMIF('11'!B:B,summary!A:A,'11'!D:D)</f>
        <v>0</v>
      </c>
      <c r="R85" s="15">
        <f>SUMIF('12'!B:B,summary!A:A,'12'!D:D)</f>
        <v>0</v>
      </c>
      <c r="S85" s="15">
        <f>SUMIF('13'!B:B,summary!A:A,'13'!D:D)</f>
        <v>0</v>
      </c>
      <c r="T85" s="15">
        <f>SUMIF('14'!B:B,summary!A:A,'14'!D:D)</f>
        <v>0</v>
      </c>
      <c r="U85" s="15">
        <f>SUMIF('15'!B:B,summary!A:A,'15'!D:D)</f>
        <v>0</v>
      </c>
      <c r="V85" s="15">
        <f>SUMIF('16'!B:B,summary!A:A,'16'!D:D)</f>
        <v>0</v>
      </c>
      <c r="W85" s="15">
        <f>SUMIF('17'!B:B,summary!A:A,'17'!D:D)</f>
        <v>0</v>
      </c>
      <c r="X85" s="15">
        <f>SUMIF('18'!B:B,summary!A:A,'18'!D:D)</f>
        <v>0</v>
      </c>
      <c r="Y85" s="15">
        <f>SUMIF('19'!B:B,summary!A:A,'19'!D:D)</f>
        <v>0</v>
      </c>
      <c r="Z85" s="15">
        <f>SUMIF('20'!B:B,summary!A:A,'20'!D:D)</f>
        <v>0</v>
      </c>
      <c r="AA85" s="15">
        <f>SUMIF('21'!B:B,summary!A:A,'21'!D:D)</f>
        <v>0</v>
      </c>
      <c r="AB85" s="15">
        <f>SUMIF('22'!B:B,summary!A:A,'22'!D:D)</f>
        <v>0</v>
      </c>
      <c r="AC85" s="15">
        <f>SUMIF('23'!B:B,summary!A:A,'23'!D:D)</f>
        <v>0</v>
      </c>
      <c r="AD85" s="15">
        <f>SUMIF('24'!B:B,summary!A:A,'24'!D:D)</f>
        <v>0</v>
      </c>
      <c r="AE85" s="15">
        <f>SUMIF('25'!B:B,summary!A:A,'25'!D:D)</f>
        <v>0</v>
      </c>
      <c r="AF85" s="15">
        <f>SUMIF('26'!B:B,summary!A:A,'26'!D:D)</f>
        <v>0</v>
      </c>
      <c r="AG85" s="15">
        <f>SUMIF('27'!B:B,summary!A:A,'27'!D:D)</f>
        <v>0</v>
      </c>
      <c r="AH85" s="15">
        <f>SUMIF('28'!B:B,summary!A:A,'28'!D:D)</f>
        <v>0</v>
      </c>
      <c r="AI85" s="15">
        <f>SUMIF('29'!B:B,summary!A:A,'29'!D:D)</f>
        <v>0</v>
      </c>
      <c r="AJ85" s="15">
        <f>SUMIF('30'!B:B,summary!A:A,'30'!D:D)</f>
        <v>0</v>
      </c>
      <c r="AK85" s="15">
        <f>SUMIF('31'!B:B,summary!A:A,'31'!D:D)</f>
        <v>0</v>
      </c>
      <c r="AL85" s="41">
        <f t="shared" si="23"/>
        <v>0</v>
      </c>
      <c r="AM85" s="75"/>
      <c r="AN85" s="96">
        <f t="shared" si="21"/>
        <v>0</v>
      </c>
      <c r="AO85" s="74">
        <f t="shared" si="22"/>
        <v>0</v>
      </c>
      <c r="AP85" s="101"/>
      <c r="AQ85" s="102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4"/>
      <c r="BW85" s="104"/>
    </row>
    <row r="86" spans="1:75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15">
        <f>SUMIF('1'!B:B,summary!A:A,'1'!D:D)</f>
        <v>0</v>
      </c>
      <c r="H86" s="15">
        <f>SUMIF('2'!B:B,summary!A:A,'2'!D:D)</f>
        <v>0</v>
      </c>
      <c r="I86" s="15">
        <f>SUMIF('3'!B:B,summary!A:A,'3'!D:D)</f>
        <v>0</v>
      </c>
      <c r="J86" s="15">
        <f>SUMIF('4'!B:B,summary!A:A,'4'!D:D)</f>
        <v>0</v>
      </c>
      <c r="K86" s="15">
        <f>SUMIF('5'!B:B,summary!A:A,'5'!D:D)</f>
        <v>0</v>
      </c>
      <c r="L86" s="15">
        <f>SUMIF('6'!B:B,summary!A:A,'6'!D:D)</f>
        <v>0</v>
      </c>
      <c r="M86" s="15">
        <f>SUMIF('7'!B:B,summary!A:A,'7'!D:D)</f>
        <v>0</v>
      </c>
      <c r="N86" s="15">
        <f>SUMIF('8'!B:B,summary!A:A,'8'!D:D)</f>
        <v>0</v>
      </c>
      <c r="O86" s="15">
        <f>SUMIF('9'!B:B,summary!A:A,'9'!D:D)</f>
        <v>0</v>
      </c>
      <c r="P86" s="15">
        <f>SUMIF('10'!B:B,summary!A:A,'10'!D:D)</f>
        <v>0</v>
      </c>
      <c r="Q86" s="15">
        <f>SUMIF('11'!B:B,summary!A:A,'11'!D:D)</f>
        <v>0</v>
      </c>
      <c r="R86" s="15">
        <f>SUMIF('12'!B:B,summary!A:A,'12'!D:D)</f>
        <v>0</v>
      </c>
      <c r="S86" s="15">
        <f>SUMIF('13'!B:B,summary!A:A,'13'!D:D)</f>
        <v>0</v>
      </c>
      <c r="T86" s="15">
        <f>SUMIF('14'!B:B,summary!A:A,'14'!D:D)</f>
        <v>0</v>
      </c>
      <c r="U86" s="15">
        <f>SUMIF('15'!B:B,summary!A:A,'15'!D:D)</f>
        <v>0</v>
      </c>
      <c r="V86" s="15">
        <f>SUMIF('16'!B:B,summary!A:A,'16'!D:D)</f>
        <v>0</v>
      </c>
      <c r="W86" s="15">
        <f>SUMIF('17'!B:B,summary!A:A,'17'!D:D)</f>
        <v>0</v>
      </c>
      <c r="X86" s="15">
        <f>SUMIF('18'!B:B,summary!A:A,'18'!D:D)</f>
        <v>0</v>
      </c>
      <c r="Y86" s="15">
        <f>SUMIF('19'!B:B,summary!A:A,'19'!D:D)</f>
        <v>0</v>
      </c>
      <c r="Z86" s="15">
        <f>SUMIF('20'!B:B,summary!A:A,'20'!D:D)</f>
        <v>0</v>
      </c>
      <c r="AA86" s="15">
        <f>SUMIF('21'!B:B,summary!A:A,'21'!D:D)</f>
        <v>0</v>
      </c>
      <c r="AB86" s="15">
        <f>SUMIF('22'!B:B,summary!A:A,'22'!D:D)</f>
        <v>0</v>
      </c>
      <c r="AC86" s="15">
        <f>SUMIF('23'!B:B,summary!A:A,'23'!D:D)</f>
        <v>0</v>
      </c>
      <c r="AD86" s="15">
        <f>SUMIF('24'!B:B,summary!A:A,'24'!D:D)</f>
        <v>0</v>
      </c>
      <c r="AE86" s="15">
        <f>SUMIF('25'!B:B,summary!A:A,'25'!D:D)</f>
        <v>0</v>
      </c>
      <c r="AF86" s="15">
        <f>SUMIF('26'!B:B,summary!A:A,'26'!D:D)</f>
        <v>0</v>
      </c>
      <c r="AG86" s="15">
        <f>SUMIF('27'!B:B,summary!A:A,'27'!D:D)</f>
        <v>0</v>
      </c>
      <c r="AH86" s="15">
        <f>SUMIF('28'!B:B,summary!A:A,'28'!D:D)</f>
        <v>0</v>
      </c>
      <c r="AI86" s="15">
        <f>SUMIF('29'!B:B,summary!A:A,'29'!D:D)</f>
        <v>0</v>
      </c>
      <c r="AJ86" s="15">
        <f>SUMIF('30'!B:B,summary!A:A,'30'!D:D)</f>
        <v>0</v>
      </c>
      <c r="AK86" s="15">
        <f>SUMIF('31'!B:B,summary!A:A,'31'!D:D)</f>
        <v>0</v>
      </c>
      <c r="AL86" s="41">
        <f t="shared" si="23"/>
        <v>0</v>
      </c>
      <c r="AM86" s="75"/>
      <c r="AN86" s="96">
        <f t="shared" si="21"/>
        <v>0</v>
      </c>
      <c r="AO86" s="74">
        <f t="shared" si="22"/>
        <v>0</v>
      </c>
      <c r="AP86" s="101"/>
      <c r="AQ86" s="102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4"/>
      <c r="BW86" s="104"/>
    </row>
    <row r="87" spans="1:75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15">
        <f>SUMIF('1'!B:B,summary!A:A,'1'!D:D)</f>
        <v>3</v>
      </c>
      <c r="H87" s="15">
        <f>SUMIF('2'!B:B,summary!A:A,'2'!D:D)</f>
        <v>2</v>
      </c>
      <c r="I87" s="15">
        <f>SUMIF('3'!B:B,summary!A:A,'3'!D:D)</f>
        <v>8</v>
      </c>
      <c r="J87" s="15">
        <f>SUMIF('4'!B:B,summary!A:A,'4'!D:D)</f>
        <v>0</v>
      </c>
      <c r="K87" s="15">
        <f>SUMIF('5'!B:B,summary!A:A,'5'!D:D)</f>
        <v>0</v>
      </c>
      <c r="L87" s="15">
        <f>SUMIF('6'!B:B,summary!A:A,'6'!D:D)</f>
        <v>5</v>
      </c>
      <c r="M87" s="15">
        <f>SUMIF('7'!B:B,summary!A:A,'7'!D:D)</f>
        <v>0</v>
      </c>
      <c r="N87" s="15">
        <f>SUMIF('8'!B:B,summary!A:A,'8'!D:D)</f>
        <v>5</v>
      </c>
      <c r="O87" s="15">
        <f>SUMIF('9'!B:B,summary!A:A,'9'!D:D)</f>
        <v>0</v>
      </c>
      <c r="P87" s="15">
        <f>SUMIF('10'!B:B,summary!A:A,'10'!D:D)</f>
        <v>1</v>
      </c>
      <c r="Q87" s="15">
        <f>SUMIF('11'!B:B,summary!A:A,'11'!D:D)</f>
        <v>6</v>
      </c>
      <c r="R87" s="15">
        <f>SUMIF('12'!B:B,summary!A:A,'12'!D:D)</f>
        <v>1</v>
      </c>
      <c r="S87" s="15">
        <f>SUMIF('13'!B:B,summary!A:A,'13'!D:D)</f>
        <v>2</v>
      </c>
      <c r="T87" s="15">
        <f>SUMIF('14'!B:B,summary!A:A,'14'!D:D)</f>
        <v>0</v>
      </c>
      <c r="U87" s="15">
        <f>SUMIF('15'!B:B,summary!A:A,'15'!D:D)</f>
        <v>3</v>
      </c>
      <c r="V87" s="15">
        <f>SUMIF('16'!B:B,summary!A:A,'16'!D:D)</f>
        <v>1</v>
      </c>
      <c r="W87" s="15">
        <f>SUMIF('17'!B:B,summary!A:A,'17'!D:D)</f>
        <v>1</v>
      </c>
      <c r="X87" s="15">
        <f>SUMIF('18'!B:B,summary!A:A,'18'!D:D)</f>
        <v>7</v>
      </c>
      <c r="Y87" s="15">
        <f>SUMIF('19'!B:B,summary!A:A,'19'!D:D)</f>
        <v>1</v>
      </c>
      <c r="Z87" s="15">
        <f>SUMIF('20'!B:B,summary!A:A,'20'!D:D)</f>
        <v>3</v>
      </c>
      <c r="AA87" s="15">
        <f>SUMIF('21'!B:B,summary!A:A,'21'!D:D)</f>
        <v>0</v>
      </c>
      <c r="AB87" s="15">
        <f>SUMIF('22'!B:B,summary!A:A,'22'!D:D)</f>
        <v>2</v>
      </c>
      <c r="AC87" s="15">
        <f>SUMIF('23'!B:B,summary!A:A,'23'!D:D)</f>
        <v>0</v>
      </c>
      <c r="AD87" s="15">
        <f>SUMIF('24'!B:B,summary!A:A,'24'!D:D)</f>
        <v>0</v>
      </c>
      <c r="AE87" s="15">
        <f>SUMIF('25'!B:B,summary!A:A,'25'!D:D)</f>
        <v>3</v>
      </c>
      <c r="AF87" s="15">
        <f>SUMIF('26'!B:B,summary!A:A,'26'!D:D)</f>
        <v>0</v>
      </c>
      <c r="AG87" s="15">
        <f>SUMIF('27'!B:B,summary!A:A,'27'!D:D)</f>
        <v>1</v>
      </c>
      <c r="AH87" s="15">
        <f>SUMIF('28'!B:B,summary!A:A,'28'!D:D)</f>
        <v>0</v>
      </c>
      <c r="AI87" s="15">
        <f>SUMIF('29'!B:B,summary!A:A,'29'!D:D)</f>
        <v>2</v>
      </c>
      <c r="AJ87" s="15">
        <f>SUMIF('30'!B:B,summary!A:A,'30'!D:D)</f>
        <v>0</v>
      </c>
      <c r="AK87" s="15">
        <f>SUMIF('31'!B:B,summary!A:A,'31'!D:D)</f>
        <v>0</v>
      </c>
      <c r="AL87" s="41">
        <f t="shared" si="23"/>
        <v>57</v>
      </c>
      <c r="AM87" s="75"/>
      <c r="AN87" s="96">
        <f t="shared" si="21"/>
        <v>0</v>
      </c>
      <c r="AO87" s="74">
        <f t="shared" si="22"/>
        <v>-57</v>
      </c>
      <c r="AP87" s="101"/>
      <c r="AQ87" s="102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4"/>
      <c r="BW87" s="104"/>
    </row>
    <row r="88" spans="1:75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15">
        <f>SUMIF('1'!B:B,summary!A:A,'1'!D:D)</f>
        <v>1</v>
      </c>
      <c r="H88" s="15">
        <f>SUMIF('2'!B:B,summary!A:A,'2'!D:D)</f>
        <v>4</v>
      </c>
      <c r="I88" s="15">
        <f>SUMIF('3'!B:B,summary!A:A,'3'!D:D)</f>
        <v>0</v>
      </c>
      <c r="J88" s="15">
        <f>SUMIF('4'!B:B,summary!A:A,'4'!D:D)</f>
        <v>0</v>
      </c>
      <c r="K88" s="15">
        <f>SUMIF('5'!B:B,summary!A:A,'5'!D:D)</f>
        <v>2</v>
      </c>
      <c r="L88" s="15">
        <f>SUMIF('6'!B:B,summary!A:A,'6'!D:D)</f>
        <v>2</v>
      </c>
      <c r="M88" s="15">
        <f>SUMIF('7'!B:B,summary!A:A,'7'!D:D)</f>
        <v>0</v>
      </c>
      <c r="N88" s="15">
        <f>SUMIF('8'!B:B,summary!A:A,'8'!D:D)</f>
        <v>1</v>
      </c>
      <c r="O88" s="15">
        <f>SUMIF('9'!B:B,summary!A:A,'9'!D:D)</f>
        <v>2</v>
      </c>
      <c r="P88" s="15">
        <f>SUMIF('10'!B:B,summary!A:A,'10'!D:D)</f>
        <v>0</v>
      </c>
      <c r="Q88" s="15">
        <f>SUMIF('11'!B:B,summary!A:A,'11'!D:D)</f>
        <v>1</v>
      </c>
      <c r="R88" s="15">
        <f>SUMIF('12'!B:B,summary!A:A,'12'!D:D)</f>
        <v>2</v>
      </c>
      <c r="S88" s="15">
        <f>SUMIF('13'!B:B,summary!A:A,'13'!D:D)</f>
        <v>1</v>
      </c>
      <c r="T88" s="15">
        <f>SUMIF('14'!B:B,summary!A:A,'14'!D:D)</f>
        <v>0</v>
      </c>
      <c r="U88" s="15">
        <f>SUMIF('15'!B:B,summary!A:A,'15'!D:D)</f>
        <v>0</v>
      </c>
      <c r="V88" s="15">
        <f>SUMIF('16'!B:B,summary!A:A,'16'!D:D)</f>
        <v>0</v>
      </c>
      <c r="W88" s="15">
        <f>SUMIF('17'!B:B,summary!A:A,'17'!D:D)</f>
        <v>2</v>
      </c>
      <c r="X88" s="15">
        <f>SUMIF('18'!B:B,summary!A:A,'18'!D:D)</f>
        <v>0</v>
      </c>
      <c r="Y88" s="15">
        <f>SUMIF('19'!B:B,summary!A:A,'19'!D:D)</f>
        <v>1</v>
      </c>
      <c r="Z88" s="15">
        <f>SUMIF('20'!B:B,summary!A:A,'20'!D:D)</f>
        <v>1</v>
      </c>
      <c r="AA88" s="15">
        <f>SUMIF('21'!B:B,summary!A:A,'21'!D:D)</f>
        <v>0</v>
      </c>
      <c r="AB88" s="15">
        <f>SUMIF('22'!B:B,summary!A:A,'22'!D:D)</f>
        <v>1</v>
      </c>
      <c r="AC88" s="15">
        <f>SUMIF('23'!B:B,summary!A:A,'23'!D:D)</f>
        <v>0</v>
      </c>
      <c r="AD88" s="15">
        <f>SUMIF('24'!B:B,summary!A:A,'24'!D:D)</f>
        <v>1</v>
      </c>
      <c r="AE88" s="15">
        <f>SUMIF('25'!B:B,summary!A:A,'25'!D:D)</f>
        <v>1</v>
      </c>
      <c r="AF88" s="15">
        <f>SUMIF('26'!B:B,summary!A:A,'26'!D:D)</f>
        <v>1</v>
      </c>
      <c r="AG88" s="15">
        <f>SUMIF('27'!B:B,summary!A:A,'27'!D:D)</f>
        <v>0</v>
      </c>
      <c r="AH88" s="15">
        <f>SUMIF('28'!B:B,summary!A:A,'28'!D:D)</f>
        <v>0</v>
      </c>
      <c r="AI88" s="15">
        <f>SUMIF('29'!B:B,summary!A:A,'29'!D:D)</f>
        <v>0</v>
      </c>
      <c r="AJ88" s="15">
        <f>SUMIF('30'!B:B,summary!A:A,'30'!D:D)</f>
        <v>1</v>
      </c>
      <c r="AK88" s="15">
        <f>SUMIF('31'!B:B,summary!A:A,'31'!D:D)</f>
        <v>0</v>
      </c>
      <c r="AL88" s="41">
        <f t="shared" si="23"/>
        <v>25</v>
      </c>
      <c r="AM88" s="75"/>
      <c r="AN88" s="96">
        <f t="shared" si="21"/>
        <v>0</v>
      </c>
      <c r="AO88" s="74">
        <f t="shared" si="22"/>
        <v>-25</v>
      </c>
      <c r="AP88" s="101"/>
      <c r="AQ88" s="102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4"/>
      <c r="BW88" s="104"/>
    </row>
    <row r="89" spans="1:75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15">
        <f>SUMIF('1'!B:B,summary!A:A,'1'!D:D)</f>
        <v>0</v>
      </c>
      <c r="H89" s="15">
        <f>SUMIF('2'!B:B,summary!A:A,'2'!D:D)</f>
        <v>0</v>
      </c>
      <c r="I89" s="15">
        <f>SUMIF('3'!B:B,summary!A:A,'3'!D:D)</f>
        <v>0</v>
      </c>
      <c r="J89" s="15">
        <f>SUMIF('4'!B:B,summary!A:A,'4'!D:D)</f>
        <v>0</v>
      </c>
      <c r="K89" s="15">
        <f>SUMIF('5'!B:B,summary!A:A,'5'!D:D)</f>
        <v>0</v>
      </c>
      <c r="L89" s="15">
        <f>SUMIF('6'!B:B,summary!A:A,'6'!D:D)</f>
        <v>0</v>
      </c>
      <c r="M89" s="15">
        <f>SUMIF('7'!B:B,summary!A:A,'7'!D:D)</f>
        <v>0</v>
      </c>
      <c r="N89" s="15">
        <f>SUMIF('8'!B:B,summary!A:A,'8'!D:D)</f>
        <v>0</v>
      </c>
      <c r="O89" s="15">
        <f>SUMIF('9'!B:B,summary!A:A,'9'!D:D)</f>
        <v>0</v>
      </c>
      <c r="P89" s="15">
        <f>SUMIF('10'!B:B,summary!A:A,'10'!D:D)</f>
        <v>0</v>
      </c>
      <c r="Q89" s="15">
        <f>SUMIF('11'!B:B,summary!A:A,'11'!D:D)</f>
        <v>0</v>
      </c>
      <c r="R89" s="15">
        <f>SUMIF('12'!B:B,summary!A:A,'12'!D:D)</f>
        <v>0</v>
      </c>
      <c r="S89" s="15">
        <f>SUMIF('13'!B:B,summary!A:A,'13'!D:D)</f>
        <v>0</v>
      </c>
      <c r="T89" s="15">
        <f>SUMIF('14'!B:B,summary!A:A,'14'!D:D)</f>
        <v>0</v>
      </c>
      <c r="U89" s="15">
        <f>SUMIF('15'!B:B,summary!A:A,'15'!D:D)</f>
        <v>0</v>
      </c>
      <c r="V89" s="15">
        <f>SUMIF('16'!B:B,summary!A:A,'16'!D:D)</f>
        <v>0</v>
      </c>
      <c r="W89" s="15">
        <f>SUMIF('17'!B:B,summary!A:A,'17'!D:D)</f>
        <v>0</v>
      </c>
      <c r="X89" s="15">
        <f>SUMIF('18'!B:B,summary!A:A,'18'!D:D)</f>
        <v>0</v>
      </c>
      <c r="Y89" s="15">
        <f>SUMIF('19'!B:B,summary!A:A,'19'!D:D)</f>
        <v>0</v>
      </c>
      <c r="Z89" s="15">
        <f>SUMIF('20'!B:B,summary!A:A,'20'!D:D)</f>
        <v>0</v>
      </c>
      <c r="AA89" s="15">
        <f>SUMIF('21'!B:B,summary!A:A,'21'!D:D)</f>
        <v>0</v>
      </c>
      <c r="AB89" s="15">
        <f>SUMIF('22'!B:B,summary!A:A,'22'!D:D)</f>
        <v>0</v>
      </c>
      <c r="AC89" s="15">
        <f>SUMIF('23'!B:B,summary!A:A,'23'!D:D)</f>
        <v>0</v>
      </c>
      <c r="AD89" s="15">
        <f>SUMIF('24'!B:B,summary!A:A,'24'!D:D)</f>
        <v>0</v>
      </c>
      <c r="AE89" s="15">
        <f>SUMIF('25'!B:B,summary!A:A,'25'!D:D)</f>
        <v>0</v>
      </c>
      <c r="AF89" s="15">
        <f>SUMIF('26'!B:B,summary!A:A,'26'!D:D)</f>
        <v>0</v>
      </c>
      <c r="AG89" s="15">
        <f>SUMIF('27'!B:B,summary!A:A,'27'!D:D)</f>
        <v>0</v>
      </c>
      <c r="AH89" s="15">
        <f>SUMIF('28'!B:B,summary!A:A,'28'!D:D)</f>
        <v>0</v>
      </c>
      <c r="AI89" s="15">
        <f>SUMIF('29'!B:B,summary!A:A,'29'!D:D)</f>
        <v>0</v>
      </c>
      <c r="AJ89" s="15">
        <f>SUMIF('30'!B:B,summary!A:A,'30'!D:D)</f>
        <v>0</v>
      </c>
      <c r="AK89" s="15">
        <f>SUMIF('31'!B:B,summary!A:A,'31'!D:D)</f>
        <v>0</v>
      </c>
      <c r="AL89" s="41">
        <f t="shared" si="23"/>
        <v>0</v>
      </c>
      <c r="AM89" s="75"/>
      <c r="AN89" s="96">
        <f t="shared" si="21"/>
        <v>0</v>
      </c>
      <c r="AO89" s="74">
        <f t="shared" si="22"/>
        <v>0</v>
      </c>
      <c r="AP89" s="101"/>
      <c r="AQ89" s="102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4"/>
      <c r="BW89" s="104"/>
    </row>
    <row r="90" spans="1:75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15">
        <f>SUMIF('1'!B:B,summary!A:A,'1'!D:D)</f>
        <v>0</v>
      </c>
      <c r="H90" s="15">
        <f>SUMIF('2'!B:B,summary!A:A,'2'!D:D)</f>
        <v>0</v>
      </c>
      <c r="I90" s="15">
        <f>SUMIF('3'!B:B,summary!A:A,'3'!D:D)</f>
        <v>0</v>
      </c>
      <c r="J90" s="15">
        <f>SUMIF('4'!B:B,summary!A:A,'4'!D:D)</f>
        <v>0</v>
      </c>
      <c r="K90" s="15">
        <f>SUMIF('5'!B:B,summary!A:A,'5'!D:D)</f>
        <v>0</v>
      </c>
      <c r="L90" s="15">
        <f>SUMIF('6'!B:B,summary!A:A,'6'!D:D)</f>
        <v>0</v>
      </c>
      <c r="M90" s="15">
        <f>SUMIF('7'!B:B,summary!A:A,'7'!D:D)</f>
        <v>0</v>
      </c>
      <c r="N90" s="15">
        <f>SUMIF('8'!B:B,summary!A:A,'8'!D:D)</f>
        <v>0</v>
      </c>
      <c r="O90" s="15">
        <f>SUMIF('9'!B:B,summary!A:A,'9'!D:D)</f>
        <v>0</v>
      </c>
      <c r="P90" s="15">
        <f>SUMIF('10'!B:B,summary!A:A,'10'!D:D)</f>
        <v>0</v>
      </c>
      <c r="Q90" s="15">
        <f>SUMIF('11'!B:B,summary!A:A,'11'!D:D)</f>
        <v>0</v>
      </c>
      <c r="R90" s="15">
        <f>SUMIF('12'!B:B,summary!A:A,'12'!D:D)</f>
        <v>0</v>
      </c>
      <c r="S90" s="15">
        <f>SUMIF('13'!B:B,summary!A:A,'13'!D:D)</f>
        <v>0</v>
      </c>
      <c r="T90" s="15">
        <f>SUMIF('14'!B:B,summary!A:A,'14'!D:D)</f>
        <v>0</v>
      </c>
      <c r="U90" s="15">
        <f>SUMIF('15'!B:B,summary!A:A,'15'!D:D)</f>
        <v>0</v>
      </c>
      <c r="V90" s="15">
        <f>SUMIF('16'!B:B,summary!A:A,'16'!D:D)</f>
        <v>0</v>
      </c>
      <c r="W90" s="15">
        <f>SUMIF('17'!B:B,summary!A:A,'17'!D:D)</f>
        <v>0</v>
      </c>
      <c r="X90" s="15">
        <f>SUMIF('18'!B:B,summary!A:A,'18'!D:D)</f>
        <v>0</v>
      </c>
      <c r="Y90" s="15">
        <f>SUMIF('19'!B:B,summary!A:A,'19'!D:D)</f>
        <v>0</v>
      </c>
      <c r="Z90" s="15">
        <f>SUMIF('20'!B:B,summary!A:A,'20'!D:D)</f>
        <v>0</v>
      </c>
      <c r="AA90" s="15">
        <f>SUMIF('21'!B:B,summary!A:A,'21'!D:D)</f>
        <v>0</v>
      </c>
      <c r="AB90" s="15">
        <f>SUMIF('22'!B:B,summary!A:A,'22'!D:D)</f>
        <v>0</v>
      </c>
      <c r="AC90" s="15">
        <f>SUMIF('23'!B:B,summary!A:A,'23'!D:D)</f>
        <v>0</v>
      </c>
      <c r="AD90" s="15">
        <f>SUMIF('24'!B:B,summary!A:A,'24'!D:D)</f>
        <v>0</v>
      </c>
      <c r="AE90" s="15">
        <f>SUMIF('25'!B:B,summary!A:A,'25'!D:D)</f>
        <v>0</v>
      </c>
      <c r="AF90" s="15">
        <f>SUMIF('26'!B:B,summary!A:A,'26'!D:D)</f>
        <v>0</v>
      </c>
      <c r="AG90" s="15">
        <f>SUMIF('27'!B:B,summary!A:A,'27'!D:D)</f>
        <v>0</v>
      </c>
      <c r="AH90" s="15">
        <f>SUMIF('28'!B:B,summary!A:A,'28'!D:D)</f>
        <v>0</v>
      </c>
      <c r="AI90" s="15">
        <f>SUMIF('29'!B:B,summary!A:A,'29'!D:D)</f>
        <v>0</v>
      </c>
      <c r="AJ90" s="15">
        <f>SUMIF('30'!B:B,summary!A:A,'30'!D:D)</f>
        <v>0</v>
      </c>
      <c r="AK90" s="15">
        <f>SUMIF('31'!B:B,summary!A:A,'31'!D:D)</f>
        <v>0</v>
      </c>
      <c r="AL90" s="41">
        <f t="shared" si="23"/>
        <v>0</v>
      </c>
      <c r="AM90" s="75"/>
      <c r="AN90" s="96">
        <f t="shared" si="21"/>
        <v>0</v>
      </c>
      <c r="AO90" s="74">
        <f t="shared" si="22"/>
        <v>0</v>
      </c>
      <c r="AP90" s="101"/>
      <c r="AQ90" s="102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4"/>
      <c r="BW90" s="104"/>
    </row>
    <row r="91" spans="1:75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15">
        <f>SUMIF('1'!B:B,summary!A:A,'1'!D:D)</f>
        <v>0</v>
      </c>
      <c r="H91" s="15">
        <f>SUMIF('2'!B:B,summary!A:A,'2'!D:D)</f>
        <v>0</v>
      </c>
      <c r="I91" s="15">
        <f>SUMIF('3'!B:B,summary!A:A,'3'!D:D)</f>
        <v>0</v>
      </c>
      <c r="J91" s="15">
        <f>SUMIF('4'!B:B,summary!A:A,'4'!D:D)</f>
        <v>0</v>
      </c>
      <c r="K91" s="15">
        <f>SUMIF('5'!B:B,summary!A:A,'5'!D:D)</f>
        <v>0</v>
      </c>
      <c r="L91" s="15">
        <f>SUMIF('6'!B:B,summary!A:A,'6'!D:D)</f>
        <v>0</v>
      </c>
      <c r="M91" s="15">
        <f>SUMIF('7'!B:B,summary!A:A,'7'!D:D)</f>
        <v>0</v>
      </c>
      <c r="N91" s="15">
        <f>SUMIF('8'!B:B,summary!A:A,'8'!D:D)</f>
        <v>0</v>
      </c>
      <c r="O91" s="15">
        <f>SUMIF('9'!B:B,summary!A:A,'9'!D:D)</f>
        <v>0</v>
      </c>
      <c r="P91" s="15">
        <f>SUMIF('10'!B:B,summary!A:A,'10'!D:D)</f>
        <v>0</v>
      </c>
      <c r="Q91" s="15">
        <f>SUMIF('11'!B:B,summary!A:A,'11'!D:D)</f>
        <v>0</v>
      </c>
      <c r="R91" s="15">
        <f>SUMIF('12'!B:B,summary!A:A,'12'!D:D)</f>
        <v>0</v>
      </c>
      <c r="S91" s="15">
        <f>SUMIF('13'!B:B,summary!A:A,'13'!D:D)</f>
        <v>0</v>
      </c>
      <c r="T91" s="15">
        <f>SUMIF('14'!B:B,summary!A:A,'14'!D:D)</f>
        <v>0</v>
      </c>
      <c r="U91" s="15">
        <f>SUMIF('15'!B:B,summary!A:A,'15'!D:D)</f>
        <v>0</v>
      </c>
      <c r="V91" s="15">
        <f>SUMIF('16'!B:B,summary!A:A,'16'!D:D)</f>
        <v>0</v>
      </c>
      <c r="W91" s="15">
        <f>SUMIF('17'!B:B,summary!A:A,'17'!D:D)</f>
        <v>0</v>
      </c>
      <c r="X91" s="15">
        <f>SUMIF('18'!B:B,summary!A:A,'18'!D:D)</f>
        <v>0</v>
      </c>
      <c r="Y91" s="15">
        <f>SUMIF('19'!B:B,summary!A:A,'19'!D:D)</f>
        <v>0</v>
      </c>
      <c r="Z91" s="15">
        <f>SUMIF('20'!B:B,summary!A:A,'20'!D:D)</f>
        <v>0</v>
      </c>
      <c r="AA91" s="15">
        <f>SUMIF('21'!B:B,summary!A:A,'21'!D:D)</f>
        <v>0</v>
      </c>
      <c r="AB91" s="15">
        <f>SUMIF('22'!B:B,summary!A:A,'22'!D:D)</f>
        <v>0</v>
      </c>
      <c r="AC91" s="15">
        <f>SUMIF('23'!B:B,summary!A:A,'23'!D:D)</f>
        <v>0</v>
      </c>
      <c r="AD91" s="15">
        <f>SUMIF('24'!B:B,summary!A:A,'24'!D:D)</f>
        <v>0</v>
      </c>
      <c r="AE91" s="15">
        <f>SUMIF('25'!B:B,summary!A:A,'25'!D:D)</f>
        <v>0</v>
      </c>
      <c r="AF91" s="15">
        <f>SUMIF('26'!B:B,summary!A:A,'26'!D:D)</f>
        <v>0</v>
      </c>
      <c r="AG91" s="15">
        <f>SUMIF('27'!B:B,summary!A:A,'27'!D:D)</f>
        <v>0</v>
      </c>
      <c r="AH91" s="15">
        <f>SUMIF('28'!B:B,summary!A:A,'28'!D:D)</f>
        <v>0</v>
      </c>
      <c r="AI91" s="15">
        <f>SUMIF('29'!B:B,summary!A:A,'29'!D:D)</f>
        <v>0</v>
      </c>
      <c r="AJ91" s="15">
        <f>SUMIF('30'!B:B,summary!A:A,'30'!D:D)</f>
        <v>0</v>
      </c>
      <c r="AK91" s="15">
        <f>SUMIF('31'!B:B,summary!A:A,'31'!D:D)</f>
        <v>0</v>
      </c>
      <c r="AL91" s="41">
        <f t="shared" si="23"/>
        <v>0</v>
      </c>
      <c r="AM91" s="75"/>
      <c r="AN91" s="96">
        <f t="shared" si="21"/>
        <v>0</v>
      </c>
      <c r="AO91" s="74">
        <f t="shared" si="22"/>
        <v>0</v>
      </c>
      <c r="AP91" s="101"/>
      <c r="AQ91" s="102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4"/>
      <c r="BW91" s="104"/>
    </row>
    <row r="92" spans="1:75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15">
        <f>SUMIF('1'!B:B,summary!A:A,'1'!D:D)</f>
        <v>0</v>
      </c>
      <c r="H92" s="15">
        <f>SUMIF('2'!B:B,summary!A:A,'2'!D:D)</f>
        <v>1</v>
      </c>
      <c r="I92" s="15">
        <f>SUMIF('3'!B:B,summary!A:A,'3'!D:D)</f>
        <v>0</v>
      </c>
      <c r="J92" s="15">
        <f>SUMIF('4'!B:B,summary!A:A,'4'!D:D)</f>
        <v>0</v>
      </c>
      <c r="K92" s="15">
        <f>SUMIF('5'!B:B,summary!A:A,'5'!D:D)</f>
        <v>0</v>
      </c>
      <c r="L92" s="15">
        <f>SUMIF('6'!B:B,summary!A:A,'6'!D:D)</f>
        <v>0</v>
      </c>
      <c r="M92" s="15">
        <f>SUMIF('7'!B:B,summary!A:A,'7'!D:D)</f>
        <v>0</v>
      </c>
      <c r="N92" s="15">
        <f>SUMIF('8'!B:B,summary!A:A,'8'!D:D)</f>
        <v>0</v>
      </c>
      <c r="O92" s="15">
        <f>SUMIF('9'!B:B,summary!A:A,'9'!D:D)</f>
        <v>0</v>
      </c>
      <c r="P92" s="15">
        <f>SUMIF('10'!B:B,summary!A:A,'10'!D:D)</f>
        <v>0</v>
      </c>
      <c r="Q92" s="15">
        <f>SUMIF('11'!B:B,summary!A:A,'11'!D:D)</f>
        <v>0</v>
      </c>
      <c r="R92" s="15">
        <f>SUMIF('12'!B:B,summary!A:A,'12'!D:D)</f>
        <v>1</v>
      </c>
      <c r="S92" s="15">
        <f>SUMIF('13'!B:B,summary!A:A,'13'!D:D)</f>
        <v>0</v>
      </c>
      <c r="T92" s="15">
        <f>SUMIF('14'!B:B,summary!A:A,'14'!D:D)</f>
        <v>0</v>
      </c>
      <c r="U92" s="15">
        <f>SUMIF('15'!B:B,summary!A:A,'15'!D:D)</f>
        <v>0</v>
      </c>
      <c r="V92" s="15">
        <f>SUMIF('16'!B:B,summary!A:A,'16'!D:D)</f>
        <v>0</v>
      </c>
      <c r="W92" s="15">
        <f>SUMIF('17'!B:B,summary!A:A,'17'!D:D)</f>
        <v>0</v>
      </c>
      <c r="X92" s="15">
        <f>SUMIF('18'!B:B,summary!A:A,'18'!D:D)</f>
        <v>0</v>
      </c>
      <c r="Y92" s="15">
        <f>SUMIF('19'!B:B,summary!A:A,'19'!D:D)</f>
        <v>0</v>
      </c>
      <c r="Z92" s="15">
        <f>SUMIF('20'!B:B,summary!A:A,'20'!D:D)</f>
        <v>0</v>
      </c>
      <c r="AA92" s="15">
        <f>SUMIF('21'!B:B,summary!A:A,'21'!D:D)</f>
        <v>0</v>
      </c>
      <c r="AB92" s="15">
        <f>SUMIF('22'!B:B,summary!A:A,'22'!D:D)</f>
        <v>1</v>
      </c>
      <c r="AC92" s="15">
        <f>SUMIF('23'!B:B,summary!A:A,'23'!D:D)</f>
        <v>0</v>
      </c>
      <c r="AD92" s="15">
        <f>SUMIF('24'!B:B,summary!A:A,'24'!D:D)</f>
        <v>0</v>
      </c>
      <c r="AE92" s="15">
        <f>SUMIF('25'!B:B,summary!A:A,'25'!D:D)</f>
        <v>0</v>
      </c>
      <c r="AF92" s="15">
        <f>SUMIF('26'!B:B,summary!A:A,'26'!D:D)</f>
        <v>0</v>
      </c>
      <c r="AG92" s="15">
        <f>SUMIF('27'!B:B,summary!A:A,'27'!D:D)</f>
        <v>0</v>
      </c>
      <c r="AH92" s="15">
        <f>SUMIF('28'!B:B,summary!A:A,'28'!D:D)</f>
        <v>0</v>
      </c>
      <c r="AI92" s="15">
        <f>SUMIF('29'!B:B,summary!A:A,'29'!D:D)</f>
        <v>0</v>
      </c>
      <c r="AJ92" s="15">
        <f>SUMIF('30'!B:B,summary!A:A,'30'!D:D)</f>
        <v>0</v>
      </c>
      <c r="AK92" s="15">
        <f>SUMIF('31'!B:B,summary!A:A,'31'!D:D)</f>
        <v>0</v>
      </c>
      <c r="AL92" s="41">
        <f t="shared" si="23"/>
        <v>3</v>
      </c>
      <c r="AM92" s="75"/>
      <c r="AN92" s="96">
        <f t="shared" si="21"/>
        <v>0</v>
      </c>
      <c r="AO92" s="74">
        <f t="shared" si="22"/>
        <v>-3</v>
      </c>
      <c r="AP92" s="101"/>
      <c r="AQ92" s="102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4"/>
      <c r="BW92" s="104"/>
    </row>
    <row r="93" spans="1:75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15">
        <f>SUMIF('1'!B:B,summary!A:A,'1'!D:D)</f>
        <v>0</v>
      </c>
      <c r="H93" s="15">
        <f>SUMIF('2'!B:B,summary!A:A,'2'!D:D)</f>
        <v>0</v>
      </c>
      <c r="I93" s="15">
        <f>SUMIF('3'!B:B,summary!A:A,'3'!D:D)</f>
        <v>0</v>
      </c>
      <c r="J93" s="15">
        <f>SUMIF('4'!B:B,summary!A:A,'4'!D:D)</f>
        <v>0</v>
      </c>
      <c r="K93" s="15">
        <f>SUMIF('5'!B:B,summary!A:A,'5'!D:D)</f>
        <v>0</v>
      </c>
      <c r="L93" s="15">
        <f>SUMIF('6'!B:B,summary!A:A,'6'!D:D)</f>
        <v>0</v>
      </c>
      <c r="M93" s="15">
        <f>SUMIF('7'!B:B,summary!A:A,'7'!D:D)</f>
        <v>0</v>
      </c>
      <c r="N93" s="15">
        <f>SUMIF('8'!B:B,summary!A:A,'8'!D:D)</f>
        <v>0</v>
      </c>
      <c r="O93" s="15">
        <f>SUMIF('9'!B:B,summary!A:A,'9'!D:D)</f>
        <v>0</v>
      </c>
      <c r="P93" s="15">
        <f>SUMIF('10'!B:B,summary!A:A,'10'!D:D)</f>
        <v>0</v>
      </c>
      <c r="Q93" s="15">
        <f>SUMIF('11'!B:B,summary!A:A,'11'!D:D)</f>
        <v>0</v>
      </c>
      <c r="R93" s="15">
        <f>SUMIF('12'!B:B,summary!A:A,'12'!D:D)</f>
        <v>0</v>
      </c>
      <c r="S93" s="15">
        <f>SUMIF('13'!B:B,summary!A:A,'13'!D:D)</f>
        <v>0</v>
      </c>
      <c r="T93" s="15">
        <f>SUMIF('14'!B:B,summary!A:A,'14'!D:D)</f>
        <v>0</v>
      </c>
      <c r="U93" s="15">
        <f>SUMIF('15'!B:B,summary!A:A,'15'!D:D)</f>
        <v>0</v>
      </c>
      <c r="V93" s="15">
        <f>SUMIF('16'!B:B,summary!A:A,'16'!D:D)</f>
        <v>0</v>
      </c>
      <c r="W93" s="15">
        <f>SUMIF('17'!B:B,summary!A:A,'17'!D:D)</f>
        <v>0</v>
      </c>
      <c r="X93" s="15">
        <f>SUMIF('18'!B:B,summary!A:A,'18'!D:D)</f>
        <v>0</v>
      </c>
      <c r="Y93" s="15">
        <f>SUMIF('19'!B:B,summary!A:A,'19'!D:D)</f>
        <v>0</v>
      </c>
      <c r="Z93" s="15">
        <f>SUMIF('20'!B:B,summary!A:A,'20'!D:D)</f>
        <v>0</v>
      </c>
      <c r="AA93" s="15">
        <f>SUMIF('21'!B:B,summary!A:A,'21'!D:D)</f>
        <v>0</v>
      </c>
      <c r="AB93" s="15">
        <f>SUMIF('22'!B:B,summary!A:A,'22'!D:D)</f>
        <v>0</v>
      </c>
      <c r="AC93" s="15">
        <f>SUMIF('23'!B:B,summary!A:A,'23'!D:D)</f>
        <v>0</v>
      </c>
      <c r="AD93" s="15">
        <f>SUMIF('24'!B:B,summary!A:A,'24'!D:D)</f>
        <v>0</v>
      </c>
      <c r="AE93" s="15">
        <f>SUMIF('25'!B:B,summary!A:A,'25'!D:D)</f>
        <v>0</v>
      </c>
      <c r="AF93" s="15">
        <f>SUMIF('26'!B:B,summary!A:A,'26'!D:D)</f>
        <v>0</v>
      </c>
      <c r="AG93" s="15">
        <f>SUMIF('27'!B:B,summary!A:A,'27'!D:D)</f>
        <v>0</v>
      </c>
      <c r="AH93" s="15">
        <f>SUMIF('28'!B:B,summary!A:A,'28'!D:D)</f>
        <v>0</v>
      </c>
      <c r="AI93" s="15">
        <f>SUMIF('29'!B:B,summary!A:A,'29'!D:D)</f>
        <v>0</v>
      </c>
      <c r="AJ93" s="15">
        <f>SUMIF('30'!B:B,summary!A:A,'30'!D:D)</f>
        <v>0</v>
      </c>
      <c r="AK93" s="15">
        <f>SUMIF('31'!B:B,summary!A:A,'31'!D:D)</f>
        <v>0</v>
      </c>
      <c r="AL93" s="41">
        <f t="shared" si="23"/>
        <v>0</v>
      </c>
      <c r="AM93" s="75"/>
      <c r="AN93" s="96">
        <f t="shared" si="21"/>
        <v>0</v>
      </c>
      <c r="AO93" s="74">
        <f t="shared" si="22"/>
        <v>0</v>
      </c>
      <c r="AP93" s="101"/>
      <c r="AQ93" s="102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4"/>
      <c r="BW93" s="104"/>
    </row>
    <row r="94" spans="1:75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15">
        <f>SUMIF('1'!B:B,summary!A:A,'1'!D:D)</f>
        <v>0</v>
      </c>
      <c r="H94" s="15">
        <f>SUMIF('2'!B:B,summary!A:A,'2'!D:D)</f>
        <v>0</v>
      </c>
      <c r="I94" s="15">
        <f>SUMIF('3'!B:B,summary!A:A,'3'!D:D)</f>
        <v>0</v>
      </c>
      <c r="J94" s="15">
        <f>SUMIF('4'!B:B,summary!A:A,'4'!D:D)</f>
        <v>0</v>
      </c>
      <c r="K94" s="15">
        <f>SUMIF('5'!B:B,summary!A:A,'5'!D:D)</f>
        <v>0</v>
      </c>
      <c r="L94" s="15">
        <f>SUMIF('6'!B:B,summary!A:A,'6'!D:D)</f>
        <v>0</v>
      </c>
      <c r="M94" s="15">
        <f>SUMIF('7'!B:B,summary!A:A,'7'!D:D)</f>
        <v>0</v>
      </c>
      <c r="N94" s="15">
        <f>SUMIF('8'!B:B,summary!A:A,'8'!D:D)</f>
        <v>0</v>
      </c>
      <c r="O94" s="15">
        <f>SUMIF('9'!B:B,summary!A:A,'9'!D:D)</f>
        <v>0</v>
      </c>
      <c r="P94" s="15">
        <f>SUMIF('10'!B:B,summary!A:A,'10'!D:D)</f>
        <v>0</v>
      </c>
      <c r="Q94" s="15">
        <f>SUMIF('11'!B:B,summary!A:A,'11'!D:D)</f>
        <v>0</v>
      </c>
      <c r="R94" s="15">
        <f>SUMIF('12'!B:B,summary!A:A,'12'!D:D)</f>
        <v>0</v>
      </c>
      <c r="S94" s="15">
        <f>SUMIF('13'!B:B,summary!A:A,'13'!D:D)</f>
        <v>0</v>
      </c>
      <c r="T94" s="15">
        <f>SUMIF('14'!B:B,summary!A:A,'14'!D:D)</f>
        <v>0</v>
      </c>
      <c r="U94" s="15">
        <f>SUMIF('15'!B:B,summary!A:A,'15'!D:D)</f>
        <v>0</v>
      </c>
      <c r="V94" s="15">
        <f>SUMIF('16'!B:B,summary!A:A,'16'!D:D)</f>
        <v>0</v>
      </c>
      <c r="W94" s="15">
        <f>SUMIF('17'!B:B,summary!A:A,'17'!D:D)</f>
        <v>0</v>
      </c>
      <c r="X94" s="15">
        <f>SUMIF('18'!B:B,summary!A:A,'18'!D:D)</f>
        <v>0</v>
      </c>
      <c r="Y94" s="15">
        <f>SUMIF('19'!B:B,summary!A:A,'19'!D:D)</f>
        <v>0</v>
      </c>
      <c r="Z94" s="15">
        <f>SUMIF('20'!B:B,summary!A:A,'20'!D:D)</f>
        <v>0</v>
      </c>
      <c r="AA94" s="15">
        <f>SUMIF('21'!B:B,summary!A:A,'21'!D:D)</f>
        <v>0</v>
      </c>
      <c r="AB94" s="15">
        <f>SUMIF('22'!B:B,summary!A:A,'22'!D:D)</f>
        <v>0</v>
      </c>
      <c r="AC94" s="15">
        <f>SUMIF('23'!B:B,summary!A:A,'23'!D:D)</f>
        <v>0</v>
      </c>
      <c r="AD94" s="15">
        <f>SUMIF('24'!B:B,summary!A:A,'24'!D:D)</f>
        <v>0</v>
      </c>
      <c r="AE94" s="15">
        <f>SUMIF('25'!B:B,summary!A:A,'25'!D:D)</f>
        <v>0</v>
      </c>
      <c r="AF94" s="15">
        <f>SUMIF('26'!B:B,summary!A:A,'26'!D:D)</f>
        <v>0</v>
      </c>
      <c r="AG94" s="15">
        <f>SUMIF('27'!B:B,summary!A:A,'27'!D:D)</f>
        <v>0</v>
      </c>
      <c r="AH94" s="15">
        <f>SUMIF('28'!B:B,summary!A:A,'28'!D:D)</f>
        <v>0</v>
      </c>
      <c r="AI94" s="15">
        <f>SUMIF('29'!B:B,summary!A:A,'29'!D:D)</f>
        <v>0</v>
      </c>
      <c r="AJ94" s="15">
        <f>SUMIF('30'!B:B,summary!A:A,'30'!D:D)</f>
        <v>0</v>
      </c>
      <c r="AK94" s="15">
        <f>SUMIF('31'!B:B,summary!A:A,'31'!D:D)</f>
        <v>0</v>
      </c>
      <c r="AL94" s="41">
        <f t="shared" si="23"/>
        <v>0</v>
      </c>
      <c r="AM94" s="75"/>
      <c r="AN94" s="96">
        <f t="shared" si="21"/>
        <v>0</v>
      </c>
      <c r="AO94" s="74">
        <f t="shared" si="22"/>
        <v>0</v>
      </c>
      <c r="AP94" s="101"/>
      <c r="AQ94" s="102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3"/>
      <c r="BR94" s="103"/>
      <c r="BS94" s="103"/>
      <c r="BT94" s="103"/>
      <c r="BU94" s="103"/>
      <c r="BV94" s="104"/>
      <c r="BW94" s="104"/>
    </row>
    <row r="95" spans="1:75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15">
        <f>SUMIF('1'!B:B,summary!A:A,'1'!D:D)</f>
        <v>0</v>
      </c>
      <c r="H95" s="15">
        <f>SUMIF('2'!B:B,summary!A:A,'2'!D:D)</f>
        <v>0</v>
      </c>
      <c r="I95" s="15">
        <f>SUMIF('3'!B:B,summary!A:A,'3'!D:D)</f>
        <v>0</v>
      </c>
      <c r="J95" s="15">
        <f>SUMIF('4'!B:B,summary!A:A,'4'!D:D)</f>
        <v>0</v>
      </c>
      <c r="K95" s="15">
        <f>SUMIF('5'!B:B,summary!A:A,'5'!D:D)</f>
        <v>0</v>
      </c>
      <c r="L95" s="15">
        <f>SUMIF('6'!B:B,summary!A:A,'6'!D:D)</f>
        <v>0</v>
      </c>
      <c r="M95" s="15">
        <f>SUMIF('7'!B:B,summary!A:A,'7'!D:D)</f>
        <v>0</v>
      </c>
      <c r="N95" s="15">
        <f>SUMIF('8'!B:B,summary!A:A,'8'!D:D)</f>
        <v>0</v>
      </c>
      <c r="O95" s="15">
        <f>SUMIF('9'!B:B,summary!A:A,'9'!D:D)</f>
        <v>0</v>
      </c>
      <c r="P95" s="15">
        <f>SUMIF('10'!B:B,summary!A:A,'10'!D:D)</f>
        <v>0</v>
      </c>
      <c r="Q95" s="15">
        <f>SUMIF('11'!B:B,summary!A:A,'11'!D:D)</f>
        <v>0</v>
      </c>
      <c r="R95" s="15">
        <f>SUMIF('12'!B:B,summary!A:A,'12'!D:D)</f>
        <v>0</v>
      </c>
      <c r="S95" s="15">
        <f>SUMIF('13'!B:B,summary!A:A,'13'!D:D)</f>
        <v>0</v>
      </c>
      <c r="T95" s="15">
        <f>SUMIF('14'!B:B,summary!A:A,'14'!D:D)</f>
        <v>0</v>
      </c>
      <c r="U95" s="15">
        <f>SUMIF('15'!B:B,summary!A:A,'15'!D:D)</f>
        <v>0</v>
      </c>
      <c r="V95" s="15">
        <f>SUMIF('16'!B:B,summary!A:A,'16'!D:D)</f>
        <v>0</v>
      </c>
      <c r="W95" s="15">
        <f>SUMIF('17'!B:B,summary!A:A,'17'!D:D)</f>
        <v>0</v>
      </c>
      <c r="X95" s="15">
        <f>SUMIF('18'!B:B,summary!A:A,'18'!D:D)</f>
        <v>0</v>
      </c>
      <c r="Y95" s="15">
        <f>SUMIF('19'!B:B,summary!A:A,'19'!D:D)</f>
        <v>0</v>
      </c>
      <c r="Z95" s="15">
        <f>SUMIF('20'!B:B,summary!A:A,'20'!D:D)</f>
        <v>0</v>
      </c>
      <c r="AA95" s="15">
        <f>SUMIF('21'!B:B,summary!A:A,'21'!D:D)</f>
        <v>0</v>
      </c>
      <c r="AB95" s="15">
        <f>SUMIF('22'!B:B,summary!A:A,'22'!D:D)</f>
        <v>0</v>
      </c>
      <c r="AC95" s="15">
        <f>SUMIF('23'!B:B,summary!A:A,'23'!D:D)</f>
        <v>0</v>
      </c>
      <c r="AD95" s="15">
        <f>SUMIF('24'!B:B,summary!A:A,'24'!D:D)</f>
        <v>0</v>
      </c>
      <c r="AE95" s="15">
        <f>SUMIF('25'!B:B,summary!A:A,'25'!D:D)</f>
        <v>0</v>
      </c>
      <c r="AF95" s="15">
        <f>SUMIF('26'!B:B,summary!A:A,'26'!D:D)</f>
        <v>0</v>
      </c>
      <c r="AG95" s="15">
        <f>SUMIF('27'!B:B,summary!A:A,'27'!D:D)</f>
        <v>0</v>
      </c>
      <c r="AH95" s="15">
        <f>SUMIF('28'!B:B,summary!A:A,'28'!D:D)</f>
        <v>0</v>
      </c>
      <c r="AI95" s="15">
        <f>SUMIF('29'!B:B,summary!A:A,'29'!D:D)</f>
        <v>0</v>
      </c>
      <c r="AJ95" s="15">
        <f>SUMIF('30'!B:B,summary!A:A,'30'!D:D)</f>
        <v>0</v>
      </c>
      <c r="AK95" s="15">
        <f>SUMIF('31'!B:B,summary!A:A,'31'!D:D)</f>
        <v>0</v>
      </c>
      <c r="AL95" s="41">
        <f t="shared" si="23"/>
        <v>0</v>
      </c>
      <c r="AM95" s="75"/>
      <c r="AN95" s="96">
        <f t="shared" si="21"/>
        <v>0</v>
      </c>
      <c r="AO95" s="74">
        <f t="shared" si="22"/>
        <v>0</v>
      </c>
      <c r="AP95" s="101"/>
      <c r="AQ95" s="102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4"/>
      <c r="BW95" s="104"/>
    </row>
    <row r="96" spans="1:75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15">
        <f>SUMIF('1'!B:B,summary!A:A,'1'!D:D)</f>
        <v>0</v>
      </c>
      <c r="H96" s="15">
        <f>SUMIF('2'!B:B,summary!A:A,'2'!D:D)</f>
        <v>0</v>
      </c>
      <c r="I96" s="15">
        <f>SUMIF('3'!B:B,summary!A:A,'3'!D:D)</f>
        <v>0</v>
      </c>
      <c r="J96" s="15">
        <f>SUMIF('4'!B:B,summary!A:A,'4'!D:D)</f>
        <v>0</v>
      </c>
      <c r="K96" s="15">
        <f>SUMIF('5'!B:B,summary!A:A,'5'!D:D)</f>
        <v>0</v>
      </c>
      <c r="L96" s="15">
        <f>SUMIF('6'!B:B,summary!A:A,'6'!D:D)</f>
        <v>0</v>
      </c>
      <c r="M96" s="15">
        <f>SUMIF('7'!B:B,summary!A:A,'7'!D:D)</f>
        <v>0</v>
      </c>
      <c r="N96" s="15">
        <f>SUMIF('8'!B:B,summary!A:A,'8'!D:D)</f>
        <v>0</v>
      </c>
      <c r="O96" s="15">
        <f>SUMIF('9'!B:B,summary!A:A,'9'!D:D)</f>
        <v>0</v>
      </c>
      <c r="P96" s="15">
        <f>SUMIF('10'!B:B,summary!A:A,'10'!D:D)</f>
        <v>0</v>
      </c>
      <c r="Q96" s="15">
        <f>SUMIF('11'!B:B,summary!A:A,'11'!D:D)</f>
        <v>0</v>
      </c>
      <c r="R96" s="15">
        <f>SUMIF('12'!B:B,summary!A:A,'12'!D:D)</f>
        <v>0</v>
      </c>
      <c r="S96" s="15">
        <f>SUMIF('13'!B:B,summary!A:A,'13'!D:D)</f>
        <v>0</v>
      </c>
      <c r="T96" s="15">
        <f>SUMIF('14'!B:B,summary!A:A,'14'!D:D)</f>
        <v>0</v>
      </c>
      <c r="U96" s="15">
        <f>SUMIF('15'!B:B,summary!A:A,'15'!D:D)</f>
        <v>0</v>
      </c>
      <c r="V96" s="15">
        <f>SUMIF('16'!B:B,summary!A:A,'16'!D:D)</f>
        <v>0</v>
      </c>
      <c r="W96" s="15">
        <f>SUMIF('17'!B:B,summary!A:A,'17'!D:D)</f>
        <v>0</v>
      </c>
      <c r="X96" s="15">
        <f>SUMIF('18'!B:B,summary!A:A,'18'!D:D)</f>
        <v>0</v>
      </c>
      <c r="Y96" s="15">
        <f>SUMIF('19'!B:B,summary!A:A,'19'!D:D)</f>
        <v>0</v>
      </c>
      <c r="Z96" s="15">
        <f>SUMIF('20'!B:B,summary!A:A,'20'!D:D)</f>
        <v>0</v>
      </c>
      <c r="AA96" s="15">
        <f>SUMIF('21'!B:B,summary!A:A,'21'!D:D)</f>
        <v>0</v>
      </c>
      <c r="AB96" s="15">
        <f>SUMIF('22'!B:B,summary!A:A,'22'!D:D)</f>
        <v>0</v>
      </c>
      <c r="AC96" s="15">
        <f>SUMIF('23'!B:B,summary!A:A,'23'!D:D)</f>
        <v>0</v>
      </c>
      <c r="AD96" s="15">
        <f>SUMIF('24'!B:B,summary!A:A,'24'!D:D)</f>
        <v>0</v>
      </c>
      <c r="AE96" s="15">
        <f>SUMIF('25'!B:B,summary!A:A,'25'!D:D)</f>
        <v>0</v>
      </c>
      <c r="AF96" s="15">
        <f>SUMIF('26'!B:B,summary!A:A,'26'!D:D)</f>
        <v>0</v>
      </c>
      <c r="AG96" s="15">
        <f>SUMIF('27'!B:B,summary!A:A,'27'!D:D)</f>
        <v>0</v>
      </c>
      <c r="AH96" s="15">
        <f>SUMIF('28'!B:B,summary!A:A,'28'!D:D)</f>
        <v>0</v>
      </c>
      <c r="AI96" s="15">
        <f>SUMIF('29'!B:B,summary!A:A,'29'!D:D)</f>
        <v>1</v>
      </c>
      <c r="AJ96" s="15">
        <f>SUMIF('30'!B:B,summary!A:A,'30'!D:D)</f>
        <v>0</v>
      </c>
      <c r="AK96" s="15">
        <f>SUMIF('31'!B:B,summary!A:A,'31'!D:D)</f>
        <v>0</v>
      </c>
      <c r="AL96" s="41">
        <f t="shared" si="23"/>
        <v>1</v>
      </c>
      <c r="AM96" s="75"/>
      <c r="AN96" s="96">
        <f t="shared" si="21"/>
        <v>0</v>
      </c>
      <c r="AO96" s="74">
        <f t="shared" si="22"/>
        <v>-1</v>
      </c>
      <c r="AP96" s="101"/>
      <c r="AQ96" s="102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4"/>
      <c r="BW96" s="104"/>
    </row>
    <row r="97" spans="1:75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15">
        <f>SUMIF('1'!B:B,summary!A:A,'1'!D:D)</f>
        <v>20</v>
      </c>
      <c r="H97" s="15">
        <f>SUMIF('2'!B:B,summary!A:A,'2'!D:D)</f>
        <v>0</v>
      </c>
      <c r="I97" s="15">
        <f>SUMIF('3'!B:B,summary!A:A,'3'!D:D)</f>
        <v>20</v>
      </c>
      <c r="J97" s="15">
        <f>SUMIF('4'!B:B,summary!A:A,'4'!D:D)</f>
        <v>0</v>
      </c>
      <c r="K97" s="15">
        <f>SUMIF('5'!B:B,summary!A:A,'5'!D:D)</f>
        <v>0</v>
      </c>
      <c r="L97" s="15">
        <f>SUMIF('6'!B:B,summary!A:A,'6'!D:D)</f>
        <v>0</v>
      </c>
      <c r="M97" s="15">
        <f>SUMIF('7'!B:B,summary!A:A,'7'!D:D)</f>
        <v>0</v>
      </c>
      <c r="N97" s="15">
        <f>SUMIF('8'!B:B,summary!A:A,'8'!D:D)</f>
        <v>10</v>
      </c>
      <c r="O97" s="15">
        <f>SUMIF('9'!B:B,summary!A:A,'9'!D:D)</f>
        <v>0</v>
      </c>
      <c r="P97" s="15">
        <f>SUMIF('10'!B:B,summary!A:A,'10'!D:D)</f>
        <v>0</v>
      </c>
      <c r="Q97" s="15">
        <f>SUMIF('11'!B:B,summary!A:A,'11'!D:D)</f>
        <v>0</v>
      </c>
      <c r="R97" s="15">
        <f>SUMIF('12'!B:B,summary!A:A,'12'!D:D)</f>
        <v>10</v>
      </c>
      <c r="S97" s="15">
        <f>SUMIF('13'!B:B,summary!A:A,'13'!D:D)</f>
        <v>10</v>
      </c>
      <c r="T97" s="15">
        <f>SUMIF('14'!B:B,summary!A:A,'14'!D:D)</f>
        <v>0</v>
      </c>
      <c r="U97" s="15">
        <f>SUMIF('15'!B:B,summary!A:A,'15'!D:D)</f>
        <v>0</v>
      </c>
      <c r="V97" s="15">
        <f>SUMIF('16'!B:B,summary!A:A,'16'!D:D)</f>
        <v>24</v>
      </c>
      <c r="W97" s="15">
        <f>SUMIF('17'!B:B,summary!A:A,'17'!D:D)</f>
        <v>0</v>
      </c>
      <c r="X97" s="15">
        <f>SUMIF('18'!B:B,summary!A:A,'18'!D:D)</f>
        <v>15</v>
      </c>
      <c r="Y97" s="15">
        <f>SUMIF('19'!B:B,summary!A:A,'19'!D:D)</f>
        <v>10</v>
      </c>
      <c r="Z97" s="15">
        <f>SUMIF('20'!B:B,summary!A:A,'20'!D:D)</f>
        <v>0</v>
      </c>
      <c r="AA97" s="15">
        <f>SUMIF('21'!B:B,summary!A:A,'21'!D:D)</f>
        <v>0</v>
      </c>
      <c r="AB97" s="15">
        <f>SUMIF('22'!B:B,summary!A:A,'22'!D:D)</f>
        <v>0</v>
      </c>
      <c r="AC97" s="15">
        <f>SUMIF('23'!B:B,summary!A:A,'23'!D:D)</f>
        <v>0</v>
      </c>
      <c r="AD97" s="15">
        <f>SUMIF('24'!B:B,summary!A:A,'24'!D:D)</f>
        <v>10</v>
      </c>
      <c r="AE97" s="15">
        <f>SUMIF('25'!B:B,summary!A:A,'25'!D:D)</f>
        <v>0</v>
      </c>
      <c r="AF97" s="15">
        <f>SUMIF('26'!B:B,summary!A:A,'26'!D:D)</f>
        <v>0</v>
      </c>
      <c r="AG97" s="15">
        <f>SUMIF('27'!B:B,summary!A:A,'27'!D:D)</f>
        <v>0</v>
      </c>
      <c r="AH97" s="15">
        <f>SUMIF('28'!B:B,summary!A:A,'28'!D:D)</f>
        <v>0</v>
      </c>
      <c r="AI97" s="15">
        <f>SUMIF('29'!B:B,summary!A:A,'29'!D:D)</f>
        <v>0</v>
      </c>
      <c r="AJ97" s="15">
        <f>SUMIF('30'!B:B,summary!A:A,'30'!D:D)</f>
        <v>10</v>
      </c>
      <c r="AK97" s="15">
        <f>SUMIF('31'!B:B,summary!A:A,'31'!D:D)</f>
        <v>0</v>
      </c>
      <c r="AL97" s="41">
        <f t="shared" si="23"/>
        <v>139</v>
      </c>
      <c r="AM97" s="75"/>
      <c r="AN97" s="96">
        <f t="shared" si="21"/>
        <v>0</v>
      </c>
      <c r="AO97" s="74">
        <f t="shared" si="22"/>
        <v>-139</v>
      </c>
      <c r="AP97" s="101"/>
      <c r="AQ97" s="102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/>
      <c r="BO97" s="103"/>
      <c r="BP97" s="103"/>
      <c r="BQ97" s="103"/>
      <c r="BR97" s="103"/>
      <c r="BS97" s="103"/>
      <c r="BT97" s="103"/>
      <c r="BU97" s="103"/>
      <c r="BV97" s="104"/>
      <c r="BW97" s="104"/>
    </row>
    <row r="98" spans="1:75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15">
        <f>SUMIF('1'!B:B,summary!A:A,'1'!D:D)</f>
        <v>2</v>
      </c>
      <c r="H98" s="15">
        <f>SUMIF('2'!B:B,summary!A:A,'2'!D:D)</f>
        <v>1</v>
      </c>
      <c r="I98" s="15">
        <f>SUMIF('3'!B:B,summary!A:A,'3'!D:D)</f>
        <v>0</v>
      </c>
      <c r="J98" s="15">
        <f>SUMIF('4'!B:B,summary!A:A,'4'!D:D)</f>
        <v>0</v>
      </c>
      <c r="K98" s="15">
        <f>SUMIF('5'!B:B,summary!A:A,'5'!D:D)</f>
        <v>1</v>
      </c>
      <c r="L98" s="15">
        <f>SUMIF('6'!B:B,summary!A:A,'6'!D:D)</f>
        <v>0</v>
      </c>
      <c r="M98" s="15">
        <f>SUMIF('7'!B:B,summary!A:A,'7'!D:D)</f>
        <v>0</v>
      </c>
      <c r="N98" s="15">
        <f>SUMIF('8'!B:B,summary!A:A,'8'!D:D)</f>
        <v>0</v>
      </c>
      <c r="O98" s="15">
        <f>SUMIF('9'!B:B,summary!A:A,'9'!D:D)</f>
        <v>0</v>
      </c>
      <c r="P98" s="15">
        <f>SUMIF('10'!B:B,summary!A:A,'10'!D:D)</f>
        <v>0</v>
      </c>
      <c r="Q98" s="15">
        <f>SUMIF('11'!B:B,summary!A:A,'11'!D:D)</f>
        <v>0</v>
      </c>
      <c r="R98" s="15">
        <f>SUMIF('12'!B:B,summary!A:A,'12'!D:D)</f>
        <v>1</v>
      </c>
      <c r="S98" s="15">
        <f>SUMIF('13'!B:B,summary!A:A,'13'!D:D)</f>
        <v>0</v>
      </c>
      <c r="T98" s="15">
        <f>SUMIF('14'!B:B,summary!A:A,'14'!D:D)</f>
        <v>0</v>
      </c>
      <c r="U98" s="15">
        <f>SUMIF('15'!B:B,summary!A:A,'15'!D:D)</f>
        <v>0</v>
      </c>
      <c r="V98" s="15">
        <f>SUMIF('16'!B:B,summary!A:A,'16'!D:D)</f>
        <v>0</v>
      </c>
      <c r="W98" s="15">
        <f>SUMIF('17'!B:B,summary!A:A,'17'!D:D)</f>
        <v>0</v>
      </c>
      <c r="X98" s="15">
        <f>SUMIF('18'!B:B,summary!A:A,'18'!D:D)</f>
        <v>0</v>
      </c>
      <c r="Y98" s="15">
        <f>SUMIF('19'!B:B,summary!A:A,'19'!D:D)</f>
        <v>0</v>
      </c>
      <c r="Z98" s="15">
        <f>SUMIF('20'!B:B,summary!A:A,'20'!D:D)</f>
        <v>0</v>
      </c>
      <c r="AA98" s="15">
        <f>SUMIF('21'!B:B,summary!A:A,'21'!D:D)</f>
        <v>0</v>
      </c>
      <c r="AB98" s="15">
        <f>SUMIF('22'!B:B,summary!A:A,'22'!D:D)</f>
        <v>1</v>
      </c>
      <c r="AC98" s="15">
        <f>SUMIF('23'!B:B,summary!A:A,'23'!D:D)</f>
        <v>1</v>
      </c>
      <c r="AD98" s="15">
        <f>SUMIF('24'!B:B,summary!A:A,'24'!D:D)</f>
        <v>0</v>
      </c>
      <c r="AE98" s="15">
        <f>SUMIF('25'!B:B,summary!A:A,'25'!D:D)</f>
        <v>0</v>
      </c>
      <c r="AF98" s="15">
        <f>SUMIF('26'!B:B,summary!A:A,'26'!D:D)</f>
        <v>0</v>
      </c>
      <c r="AG98" s="15">
        <f>SUMIF('27'!B:B,summary!A:A,'27'!D:D)</f>
        <v>0</v>
      </c>
      <c r="AH98" s="15">
        <f>SUMIF('28'!B:B,summary!A:A,'28'!D:D)</f>
        <v>0</v>
      </c>
      <c r="AI98" s="15">
        <f>SUMIF('29'!B:B,summary!A:A,'29'!D:D)</f>
        <v>0</v>
      </c>
      <c r="AJ98" s="15">
        <f>SUMIF('30'!B:B,summary!A:A,'30'!D:D)</f>
        <v>0</v>
      </c>
      <c r="AK98" s="15">
        <f>SUMIF('31'!B:B,summary!A:A,'31'!D:D)</f>
        <v>0</v>
      </c>
      <c r="AL98" s="41">
        <f t="shared" si="23"/>
        <v>7</v>
      </c>
      <c r="AM98" s="75"/>
      <c r="AN98" s="96">
        <f t="shared" si="21"/>
        <v>0</v>
      </c>
      <c r="AO98" s="74">
        <f t="shared" si="22"/>
        <v>-7</v>
      </c>
      <c r="AP98" s="101"/>
      <c r="AQ98" s="102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103"/>
      <c r="BQ98" s="103"/>
      <c r="BR98" s="103"/>
      <c r="BS98" s="103"/>
      <c r="BT98" s="103"/>
      <c r="BU98" s="103"/>
      <c r="BV98" s="104"/>
      <c r="BW98" s="104"/>
    </row>
    <row r="99" spans="1:75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15">
        <f>SUMIF('1'!B:B,summary!A:A,'1'!D:D)</f>
        <v>0</v>
      </c>
      <c r="H99" s="15">
        <f>SUMIF('2'!B:B,summary!A:A,'2'!D:D)</f>
        <v>0</v>
      </c>
      <c r="I99" s="15">
        <f>SUMIF('3'!B:B,summary!A:A,'3'!D:D)</f>
        <v>1</v>
      </c>
      <c r="J99" s="15">
        <f>SUMIF('4'!B:B,summary!A:A,'4'!D:D)</f>
        <v>0</v>
      </c>
      <c r="K99" s="15">
        <f>SUMIF('5'!B:B,summary!A:A,'5'!D:D)</f>
        <v>0</v>
      </c>
      <c r="L99" s="15">
        <f>SUMIF('6'!B:B,summary!A:A,'6'!D:D)</f>
        <v>0</v>
      </c>
      <c r="M99" s="15">
        <f>SUMIF('7'!B:B,summary!A:A,'7'!D:D)</f>
        <v>0</v>
      </c>
      <c r="N99" s="15">
        <f>SUMIF('8'!B:B,summary!A:A,'8'!D:D)</f>
        <v>0</v>
      </c>
      <c r="O99" s="15">
        <f>SUMIF('9'!B:B,summary!A:A,'9'!D:D)</f>
        <v>0</v>
      </c>
      <c r="P99" s="15">
        <f>SUMIF('10'!B:B,summary!A:A,'10'!D:D)</f>
        <v>2</v>
      </c>
      <c r="Q99" s="15">
        <f>SUMIF('11'!B:B,summary!A:A,'11'!D:D)</f>
        <v>0</v>
      </c>
      <c r="R99" s="15">
        <f>SUMIF('12'!B:B,summary!A:A,'12'!D:D)</f>
        <v>0</v>
      </c>
      <c r="S99" s="15">
        <f>SUMIF('13'!B:B,summary!A:A,'13'!D:D)</f>
        <v>0</v>
      </c>
      <c r="T99" s="15">
        <f>SUMIF('14'!B:B,summary!A:A,'14'!D:D)</f>
        <v>0</v>
      </c>
      <c r="U99" s="15">
        <f>SUMIF('15'!B:B,summary!A:A,'15'!D:D)</f>
        <v>0</v>
      </c>
      <c r="V99" s="15">
        <f>SUMIF('16'!B:B,summary!A:A,'16'!D:D)</f>
        <v>0</v>
      </c>
      <c r="W99" s="15">
        <f>SUMIF('17'!B:B,summary!A:A,'17'!D:D)</f>
        <v>2</v>
      </c>
      <c r="X99" s="15">
        <f>SUMIF('18'!B:B,summary!A:A,'18'!D:D)</f>
        <v>0</v>
      </c>
      <c r="Y99" s="15">
        <f>SUMIF('19'!B:B,summary!A:A,'19'!D:D)</f>
        <v>0</v>
      </c>
      <c r="Z99" s="15">
        <f>SUMIF('20'!B:B,summary!A:A,'20'!D:D)</f>
        <v>0</v>
      </c>
      <c r="AA99" s="15">
        <f>SUMIF('21'!B:B,summary!A:A,'21'!D:D)</f>
        <v>0</v>
      </c>
      <c r="AB99" s="15">
        <f>SUMIF('22'!B:B,summary!A:A,'22'!D:D)</f>
        <v>0</v>
      </c>
      <c r="AC99" s="15">
        <f>SUMIF('23'!B:B,summary!A:A,'23'!D:D)</f>
        <v>0</v>
      </c>
      <c r="AD99" s="15">
        <f>SUMIF('24'!B:B,summary!A:A,'24'!D:D)</f>
        <v>1</v>
      </c>
      <c r="AE99" s="15">
        <f>SUMIF('25'!B:B,summary!A:A,'25'!D:D)</f>
        <v>0</v>
      </c>
      <c r="AF99" s="15">
        <f>SUMIF('26'!B:B,summary!A:A,'26'!D:D)</f>
        <v>0</v>
      </c>
      <c r="AG99" s="15">
        <f>SUMIF('27'!B:B,summary!A:A,'27'!D:D)</f>
        <v>0</v>
      </c>
      <c r="AH99" s="15">
        <f>SUMIF('28'!B:B,summary!A:A,'28'!D:D)</f>
        <v>0</v>
      </c>
      <c r="AI99" s="15">
        <f>SUMIF('29'!B:B,summary!A:A,'29'!D:D)</f>
        <v>0</v>
      </c>
      <c r="AJ99" s="15">
        <f>SUMIF('30'!B:B,summary!A:A,'30'!D:D)</f>
        <v>0</v>
      </c>
      <c r="AK99" s="15">
        <f>SUMIF('31'!B:B,summary!A:A,'31'!D:D)</f>
        <v>0</v>
      </c>
      <c r="AL99" s="41">
        <f t="shared" si="23"/>
        <v>6</v>
      </c>
      <c r="AM99" s="75"/>
      <c r="AN99" s="96">
        <f t="shared" si="21"/>
        <v>0</v>
      </c>
      <c r="AO99" s="74">
        <f t="shared" si="22"/>
        <v>-6</v>
      </c>
      <c r="AP99" s="101"/>
      <c r="AQ99" s="102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4"/>
      <c r="BW99" s="104"/>
    </row>
    <row r="100" spans="1:75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15">
        <f>SUMIF('1'!B:B,summary!A:A,'1'!D:D)</f>
        <v>0</v>
      </c>
      <c r="H100" s="15">
        <f>SUMIF('2'!B:B,summary!A:A,'2'!D:D)</f>
        <v>0</v>
      </c>
      <c r="I100" s="15">
        <f>SUMIF('3'!B:B,summary!A:A,'3'!D:D)</f>
        <v>0</v>
      </c>
      <c r="J100" s="15">
        <f>SUMIF('4'!B:B,summary!A:A,'4'!D:D)</f>
        <v>0</v>
      </c>
      <c r="K100" s="15">
        <f>SUMIF('5'!B:B,summary!A:A,'5'!D:D)</f>
        <v>0</v>
      </c>
      <c r="L100" s="15">
        <f>SUMIF('6'!B:B,summary!A:A,'6'!D:D)</f>
        <v>0</v>
      </c>
      <c r="M100" s="15">
        <f>SUMIF('7'!B:B,summary!A:A,'7'!D:D)</f>
        <v>0</v>
      </c>
      <c r="N100" s="15">
        <f>SUMIF('8'!B:B,summary!A:A,'8'!D:D)</f>
        <v>0</v>
      </c>
      <c r="O100" s="15">
        <f>SUMIF('9'!B:B,summary!A:A,'9'!D:D)</f>
        <v>0</v>
      </c>
      <c r="P100" s="15">
        <f>SUMIF('10'!B:B,summary!A:A,'10'!D:D)</f>
        <v>0</v>
      </c>
      <c r="Q100" s="15">
        <f>SUMIF('11'!B:B,summary!A:A,'11'!D:D)</f>
        <v>0</v>
      </c>
      <c r="R100" s="15">
        <f>SUMIF('12'!B:B,summary!A:A,'12'!D:D)</f>
        <v>0</v>
      </c>
      <c r="S100" s="15">
        <f>SUMIF('13'!B:B,summary!A:A,'13'!D:D)</f>
        <v>0</v>
      </c>
      <c r="T100" s="15">
        <f>SUMIF('14'!B:B,summary!A:A,'14'!D:D)</f>
        <v>0</v>
      </c>
      <c r="U100" s="15">
        <f>SUMIF('15'!B:B,summary!A:A,'15'!D:D)</f>
        <v>0</v>
      </c>
      <c r="V100" s="15">
        <f>SUMIF('16'!B:B,summary!A:A,'16'!D:D)</f>
        <v>0</v>
      </c>
      <c r="W100" s="15">
        <f>SUMIF('17'!B:B,summary!A:A,'17'!D:D)</f>
        <v>0</v>
      </c>
      <c r="X100" s="15">
        <f>SUMIF('18'!B:B,summary!A:A,'18'!D:D)</f>
        <v>0</v>
      </c>
      <c r="Y100" s="15">
        <f>SUMIF('19'!B:B,summary!A:A,'19'!D:D)</f>
        <v>0</v>
      </c>
      <c r="Z100" s="15">
        <f>SUMIF('20'!B:B,summary!A:A,'20'!D:D)</f>
        <v>0</v>
      </c>
      <c r="AA100" s="15">
        <f>SUMIF('21'!B:B,summary!A:A,'21'!D:D)</f>
        <v>0</v>
      </c>
      <c r="AB100" s="15">
        <f>SUMIF('22'!B:B,summary!A:A,'22'!D:D)</f>
        <v>0</v>
      </c>
      <c r="AC100" s="15">
        <f>SUMIF('23'!B:B,summary!A:A,'23'!D:D)</f>
        <v>0</v>
      </c>
      <c r="AD100" s="15">
        <f>SUMIF('24'!B:B,summary!A:A,'24'!D:D)</f>
        <v>0</v>
      </c>
      <c r="AE100" s="15">
        <f>SUMIF('25'!B:B,summary!A:A,'25'!D:D)</f>
        <v>0</v>
      </c>
      <c r="AF100" s="15">
        <f>SUMIF('26'!B:B,summary!A:A,'26'!D:D)</f>
        <v>0</v>
      </c>
      <c r="AG100" s="15">
        <f>SUMIF('27'!B:B,summary!A:A,'27'!D:D)</f>
        <v>0</v>
      </c>
      <c r="AH100" s="15">
        <f>SUMIF('28'!B:B,summary!A:A,'28'!D:D)</f>
        <v>0</v>
      </c>
      <c r="AI100" s="15">
        <f>SUMIF('29'!B:B,summary!A:A,'29'!D:D)</f>
        <v>0</v>
      </c>
      <c r="AJ100" s="15">
        <f>SUMIF('30'!B:B,summary!A:A,'30'!D:D)</f>
        <v>0</v>
      </c>
      <c r="AK100" s="15">
        <f>SUMIF('31'!B:B,summary!A:A,'31'!D:D)</f>
        <v>0</v>
      </c>
      <c r="AL100" s="41">
        <f t="shared" si="23"/>
        <v>0</v>
      </c>
      <c r="AM100" s="75"/>
      <c r="AN100" s="96">
        <f t="shared" si="21"/>
        <v>0</v>
      </c>
      <c r="AO100" s="74">
        <f t="shared" si="22"/>
        <v>0</v>
      </c>
      <c r="AP100" s="101"/>
      <c r="AQ100" s="102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/>
      <c r="BO100" s="103"/>
      <c r="BP100" s="103"/>
      <c r="BQ100" s="103"/>
      <c r="BR100" s="103"/>
      <c r="BS100" s="103"/>
      <c r="BT100" s="103"/>
      <c r="BU100" s="103"/>
      <c r="BV100" s="104"/>
      <c r="BW100" s="104"/>
    </row>
    <row r="101" spans="1:75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15">
        <f>SUMIF('1'!B:B,summary!A:A,'1'!D:D)</f>
        <v>7</v>
      </c>
      <c r="H101" s="15">
        <f>SUMIF('2'!B:B,summary!A:A,'2'!D:D)</f>
        <v>3</v>
      </c>
      <c r="I101" s="15">
        <f>SUMIF('3'!B:B,summary!A:A,'3'!D:D)</f>
        <v>0</v>
      </c>
      <c r="J101" s="15">
        <f>SUMIF('4'!B:B,summary!A:A,'4'!D:D)</f>
        <v>0</v>
      </c>
      <c r="K101" s="15">
        <f>SUMIF('5'!B:B,summary!A:A,'5'!D:D)</f>
        <v>1</v>
      </c>
      <c r="L101" s="15">
        <f>SUMIF('6'!B:B,summary!A:A,'6'!D:D)</f>
        <v>1</v>
      </c>
      <c r="M101" s="15">
        <f>SUMIF('7'!B:B,summary!A:A,'7'!D:D)</f>
        <v>0</v>
      </c>
      <c r="N101" s="15">
        <f>SUMIF('8'!B:B,summary!A:A,'8'!D:D)</f>
        <v>5</v>
      </c>
      <c r="O101" s="15">
        <f>SUMIF('9'!B:B,summary!A:A,'9'!D:D)</f>
        <v>0</v>
      </c>
      <c r="P101" s="15">
        <f>SUMIF('10'!B:B,summary!A:A,'10'!D:D)</f>
        <v>3</v>
      </c>
      <c r="Q101" s="15">
        <f>SUMIF('11'!B:B,summary!A:A,'11'!D:D)</f>
        <v>0</v>
      </c>
      <c r="R101" s="15">
        <f>SUMIF('12'!B:B,summary!A:A,'12'!D:D)</f>
        <v>1</v>
      </c>
      <c r="S101" s="15">
        <f>SUMIF('13'!B:B,summary!A:A,'13'!D:D)</f>
        <v>2</v>
      </c>
      <c r="T101" s="15">
        <f>SUMIF('14'!B:B,summary!A:A,'14'!D:D)</f>
        <v>0</v>
      </c>
      <c r="U101" s="15">
        <f>SUMIF('15'!B:B,summary!A:A,'15'!D:D)</f>
        <v>5</v>
      </c>
      <c r="V101" s="15">
        <f>SUMIF('16'!B:B,summary!A:A,'16'!D:D)</f>
        <v>1</v>
      </c>
      <c r="W101" s="15">
        <f>SUMIF('17'!B:B,summary!A:A,'17'!D:D)</f>
        <v>1</v>
      </c>
      <c r="X101" s="15">
        <f>SUMIF('18'!B:B,summary!A:A,'18'!D:D)</f>
        <v>0</v>
      </c>
      <c r="Y101" s="15">
        <f>SUMIF('19'!B:B,summary!A:A,'19'!D:D)</f>
        <v>0</v>
      </c>
      <c r="Z101" s="15">
        <f>SUMIF('20'!B:B,summary!A:A,'20'!D:D)</f>
        <v>1</v>
      </c>
      <c r="AA101" s="15">
        <f>SUMIF('21'!B:B,summary!A:A,'21'!D:D)</f>
        <v>0</v>
      </c>
      <c r="AB101" s="15">
        <f>SUMIF('22'!B:B,summary!A:A,'22'!D:D)</f>
        <v>5</v>
      </c>
      <c r="AC101" s="15">
        <f>SUMIF('23'!B:B,summary!A:A,'23'!D:D)</f>
        <v>1</v>
      </c>
      <c r="AD101" s="15">
        <f>SUMIF('24'!B:B,summary!A:A,'24'!D:D)</f>
        <v>0</v>
      </c>
      <c r="AE101" s="15">
        <f>SUMIF('25'!B:B,summary!A:A,'25'!D:D)</f>
        <v>1</v>
      </c>
      <c r="AF101" s="15">
        <f>SUMIF('26'!B:B,summary!A:A,'26'!D:D)</f>
        <v>1</v>
      </c>
      <c r="AG101" s="15">
        <f>SUMIF('27'!B:B,summary!A:A,'27'!D:D)</f>
        <v>0</v>
      </c>
      <c r="AH101" s="15">
        <f>SUMIF('28'!B:B,summary!A:A,'28'!D:D)</f>
        <v>0</v>
      </c>
      <c r="AI101" s="15">
        <f>SUMIF('29'!B:B,summary!A:A,'29'!D:D)</f>
        <v>4</v>
      </c>
      <c r="AJ101" s="15">
        <f>SUMIF('30'!B:B,summary!A:A,'30'!D:D)</f>
        <v>0</v>
      </c>
      <c r="AK101" s="15">
        <f>SUMIF('31'!B:B,summary!A:A,'31'!D:D)</f>
        <v>0</v>
      </c>
      <c r="AL101" s="41">
        <f t="shared" si="23"/>
        <v>43</v>
      </c>
      <c r="AM101" s="75"/>
      <c r="AN101" s="96">
        <f t="shared" si="21"/>
        <v>0</v>
      </c>
      <c r="AO101" s="74">
        <f t="shared" si="22"/>
        <v>-43</v>
      </c>
      <c r="AP101" s="101"/>
      <c r="AQ101" s="102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03"/>
      <c r="BO101" s="103"/>
      <c r="BP101" s="103"/>
      <c r="BQ101" s="103"/>
      <c r="BR101" s="103"/>
      <c r="BS101" s="103"/>
      <c r="BT101" s="103"/>
      <c r="BU101" s="103"/>
      <c r="BV101" s="104"/>
      <c r="BW101" s="104"/>
    </row>
    <row r="102" spans="1:75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15">
        <f>SUMIF('1'!B:B,summary!A:A,'1'!D:D)</f>
        <v>0</v>
      </c>
      <c r="H102" s="15">
        <f>SUMIF('2'!B:B,summary!A:A,'2'!D:D)</f>
        <v>0</v>
      </c>
      <c r="I102" s="15">
        <f>SUMIF('3'!B:B,summary!A:A,'3'!D:D)</f>
        <v>0</v>
      </c>
      <c r="J102" s="15">
        <f>SUMIF('4'!B:B,summary!A:A,'4'!D:D)</f>
        <v>0</v>
      </c>
      <c r="K102" s="15">
        <f>SUMIF('5'!B:B,summary!A:A,'5'!D:D)</f>
        <v>0</v>
      </c>
      <c r="L102" s="15">
        <f>SUMIF('6'!B:B,summary!A:A,'6'!D:D)</f>
        <v>0</v>
      </c>
      <c r="M102" s="15">
        <f>SUMIF('7'!B:B,summary!A:A,'7'!D:D)</f>
        <v>0</v>
      </c>
      <c r="N102" s="15">
        <f>SUMIF('8'!B:B,summary!A:A,'8'!D:D)</f>
        <v>2</v>
      </c>
      <c r="O102" s="15">
        <f>SUMIF('9'!B:B,summary!A:A,'9'!D:D)</f>
        <v>0</v>
      </c>
      <c r="P102" s="15">
        <f>SUMIF('10'!B:B,summary!A:A,'10'!D:D)</f>
        <v>0</v>
      </c>
      <c r="Q102" s="15">
        <f>SUMIF('11'!B:B,summary!A:A,'11'!D:D)</f>
        <v>0</v>
      </c>
      <c r="R102" s="15">
        <f>SUMIF('12'!B:B,summary!A:A,'12'!D:D)</f>
        <v>0</v>
      </c>
      <c r="S102" s="15">
        <f>SUMIF('13'!B:B,summary!A:A,'13'!D:D)</f>
        <v>0</v>
      </c>
      <c r="T102" s="15">
        <f>SUMIF('14'!B:B,summary!A:A,'14'!D:D)</f>
        <v>0</v>
      </c>
      <c r="U102" s="15">
        <f>SUMIF('15'!B:B,summary!A:A,'15'!D:D)</f>
        <v>0</v>
      </c>
      <c r="V102" s="15">
        <f>SUMIF('16'!B:B,summary!A:A,'16'!D:D)</f>
        <v>0</v>
      </c>
      <c r="W102" s="15">
        <f>SUMIF('17'!B:B,summary!A:A,'17'!D:D)</f>
        <v>0</v>
      </c>
      <c r="X102" s="15">
        <f>SUMIF('18'!B:B,summary!A:A,'18'!D:D)</f>
        <v>0</v>
      </c>
      <c r="Y102" s="15">
        <f>SUMIF('19'!B:B,summary!A:A,'19'!D:D)</f>
        <v>0</v>
      </c>
      <c r="Z102" s="15">
        <f>SUMIF('20'!B:B,summary!A:A,'20'!D:D)</f>
        <v>0</v>
      </c>
      <c r="AA102" s="15">
        <f>SUMIF('21'!B:B,summary!A:A,'21'!D:D)</f>
        <v>0</v>
      </c>
      <c r="AB102" s="15">
        <f>SUMIF('22'!B:B,summary!A:A,'22'!D:D)</f>
        <v>0</v>
      </c>
      <c r="AC102" s="15">
        <f>SUMIF('23'!B:B,summary!A:A,'23'!D:D)</f>
        <v>0</v>
      </c>
      <c r="AD102" s="15">
        <f>SUMIF('24'!B:B,summary!A:A,'24'!D:D)</f>
        <v>0</v>
      </c>
      <c r="AE102" s="15">
        <f>SUMIF('25'!B:B,summary!A:A,'25'!D:D)</f>
        <v>0</v>
      </c>
      <c r="AF102" s="15">
        <f>SUMIF('26'!B:B,summary!A:A,'26'!D:D)</f>
        <v>0</v>
      </c>
      <c r="AG102" s="15">
        <f>SUMIF('27'!B:B,summary!A:A,'27'!D:D)</f>
        <v>1</v>
      </c>
      <c r="AH102" s="15">
        <f>SUMIF('28'!B:B,summary!A:A,'28'!D:D)</f>
        <v>0</v>
      </c>
      <c r="AI102" s="15">
        <f>SUMIF('29'!B:B,summary!A:A,'29'!D:D)</f>
        <v>0</v>
      </c>
      <c r="AJ102" s="15">
        <f>SUMIF('30'!B:B,summary!A:A,'30'!D:D)</f>
        <v>0</v>
      </c>
      <c r="AK102" s="15">
        <f>SUMIF('31'!B:B,summary!A:A,'31'!D:D)</f>
        <v>0</v>
      </c>
      <c r="AL102" s="41">
        <f t="shared" si="23"/>
        <v>3</v>
      </c>
      <c r="AM102" s="75"/>
      <c r="AN102" s="96">
        <f t="shared" si="21"/>
        <v>0</v>
      </c>
      <c r="AO102" s="74">
        <f t="shared" si="22"/>
        <v>-3</v>
      </c>
      <c r="AP102" s="101"/>
      <c r="AQ102" s="102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4"/>
      <c r="BW102" s="104"/>
    </row>
    <row r="103" spans="1:75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15">
        <f>SUMIF('1'!B:B,summary!A:A,'1'!D:D)</f>
        <v>0</v>
      </c>
      <c r="H103" s="15">
        <f>SUMIF('2'!B:B,summary!A:A,'2'!D:D)</f>
        <v>0</v>
      </c>
      <c r="I103" s="15">
        <f>SUMIF('3'!B:B,summary!A:A,'3'!D:D)</f>
        <v>0</v>
      </c>
      <c r="J103" s="15">
        <f>SUMIF('4'!B:B,summary!A:A,'4'!D:D)</f>
        <v>0</v>
      </c>
      <c r="K103" s="15">
        <f>SUMIF('5'!B:B,summary!A:A,'5'!D:D)</f>
        <v>0</v>
      </c>
      <c r="L103" s="15">
        <f>SUMIF('6'!B:B,summary!A:A,'6'!D:D)</f>
        <v>0</v>
      </c>
      <c r="M103" s="15">
        <f>SUMIF('7'!B:B,summary!A:A,'7'!D:D)</f>
        <v>0</v>
      </c>
      <c r="N103" s="15">
        <f>SUMIF('8'!B:B,summary!A:A,'8'!D:D)</f>
        <v>0</v>
      </c>
      <c r="O103" s="15">
        <f>SUMIF('9'!B:B,summary!A:A,'9'!D:D)</f>
        <v>0</v>
      </c>
      <c r="P103" s="15">
        <f>SUMIF('10'!B:B,summary!A:A,'10'!D:D)</f>
        <v>0</v>
      </c>
      <c r="Q103" s="15">
        <f>SUMIF('11'!B:B,summary!A:A,'11'!D:D)</f>
        <v>0</v>
      </c>
      <c r="R103" s="15">
        <f>SUMIF('12'!B:B,summary!A:A,'12'!D:D)</f>
        <v>0</v>
      </c>
      <c r="S103" s="15">
        <f>SUMIF('13'!B:B,summary!A:A,'13'!D:D)</f>
        <v>0</v>
      </c>
      <c r="T103" s="15">
        <f>SUMIF('14'!B:B,summary!A:A,'14'!D:D)</f>
        <v>0</v>
      </c>
      <c r="U103" s="15">
        <f>SUMIF('15'!B:B,summary!A:A,'15'!D:D)</f>
        <v>0</v>
      </c>
      <c r="V103" s="15">
        <f>SUMIF('16'!B:B,summary!A:A,'16'!D:D)</f>
        <v>0</v>
      </c>
      <c r="W103" s="15">
        <f>SUMIF('17'!B:B,summary!A:A,'17'!D:D)</f>
        <v>0</v>
      </c>
      <c r="X103" s="15">
        <f>SUMIF('18'!B:B,summary!A:A,'18'!D:D)</f>
        <v>0</v>
      </c>
      <c r="Y103" s="15">
        <f>SUMIF('19'!B:B,summary!A:A,'19'!D:D)</f>
        <v>0</v>
      </c>
      <c r="Z103" s="15">
        <f>SUMIF('20'!B:B,summary!A:A,'20'!D:D)</f>
        <v>0</v>
      </c>
      <c r="AA103" s="15">
        <f>SUMIF('21'!B:B,summary!A:A,'21'!D:D)</f>
        <v>0</v>
      </c>
      <c r="AB103" s="15">
        <f>SUMIF('22'!B:B,summary!A:A,'22'!D:D)</f>
        <v>0</v>
      </c>
      <c r="AC103" s="15">
        <f>SUMIF('23'!B:B,summary!A:A,'23'!D:D)</f>
        <v>0</v>
      </c>
      <c r="AD103" s="15">
        <f>SUMIF('24'!B:B,summary!A:A,'24'!D:D)</f>
        <v>0</v>
      </c>
      <c r="AE103" s="15">
        <f>SUMIF('25'!B:B,summary!A:A,'25'!D:D)</f>
        <v>0</v>
      </c>
      <c r="AF103" s="15">
        <f>SUMIF('26'!B:B,summary!A:A,'26'!D:D)</f>
        <v>0</v>
      </c>
      <c r="AG103" s="15">
        <f>SUMIF('27'!B:B,summary!A:A,'27'!D:D)</f>
        <v>0</v>
      </c>
      <c r="AH103" s="15">
        <f>SUMIF('28'!B:B,summary!A:A,'28'!D:D)</f>
        <v>0</v>
      </c>
      <c r="AI103" s="15">
        <f>SUMIF('29'!B:B,summary!A:A,'29'!D:D)</f>
        <v>0</v>
      </c>
      <c r="AJ103" s="15">
        <f>SUMIF('30'!B:B,summary!A:A,'30'!D:D)</f>
        <v>0</v>
      </c>
      <c r="AK103" s="15">
        <f>SUMIF('31'!B:B,summary!A:A,'31'!D:D)</f>
        <v>0</v>
      </c>
      <c r="AL103" s="41">
        <f t="shared" si="23"/>
        <v>0</v>
      </c>
      <c r="AM103" s="75"/>
      <c r="AN103" s="96">
        <f t="shared" si="21"/>
        <v>0</v>
      </c>
      <c r="AO103" s="74">
        <f t="shared" si="22"/>
        <v>0</v>
      </c>
      <c r="AP103" s="101"/>
      <c r="AQ103" s="102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4"/>
      <c r="BW103" s="104"/>
    </row>
    <row r="104" spans="1:75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15">
        <f>SUMIF('1'!B:B,summary!A:A,'1'!D:D)</f>
        <v>0</v>
      </c>
      <c r="H104" s="15">
        <f>SUMIF('2'!B:B,summary!A:A,'2'!D:D)</f>
        <v>0</v>
      </c>
      <c r="I104" s="15">
        <f>SUMIF('3'!B:B,summary!A:A,'3'!D:D)</f>
        <v>0</v>
      </c>
      <c r="J104" s="15">
        <f>SUMIF('4'!B:B,summary!A:A,'4'!D:D)</f>
        <v>0</v>
      </c>
      <c r="K104" s="15">
        <f>SUMIF('5'!B:B,summary!A:A,'5'!D:D)</f>
        <v>0</v>
      </c>
      <c r="L104" s="15">
        <f>SUMIF('6'!B:B,summary!A:A,'6'!D:D)</f>
        <v>0</v>
      </c>
      <c r="M104" s="15">
        <f>SUMIF('7'!B:B,summary!A:A,'7'!D:D)</f>
        <v>0</v>
      </c>
      <c r="N104" s="15">
        <f>SUMIF('8'!B:B,summary!A:A,'8'!D:D)</f>
        <v>0</v>
      </c>
      <c r="O104" s="15">
        <f>SUMIF('9'!B:B,summary!A:A,'9'!D:D)</f>
        <v>0</v>
      </c>
      <c r="P104" s="15">
        <f>SUMIF('10'!B:B,summary!A:A,'10'!D:D)</f>
        <v>0</v>
      </c>
      <c r="Q104" s="15">
        <f>SUMIF('11'!B:B,summary!A:A,'11'!D:D)</f>
        <v>0</v>
      </c>
      <c r="R104" s="15">
        <f>SUMIF('12'!B:B,summary!A:A,'12'!D:D)</f>
        <v>0</v>
      </c>
      <c r="S104" s="15">
        <f>SUMIF('13'!B:B,summary!A:A,'13'!D:D)</f>
        <v>0</v>
      </c>
      <c r="T104" s="15">
        <f>SUMIF('14'!B:B,summary!A:A,'14'!D:D)</f>
        <v>0</v>
      </c>
      <c r="U104" s="15">
        <f>SUMIF('15'!B:B,summary!A:A,'15'!D:D)</f>
        <v>0</v>
      </c>
      <c r="V104" s="15">
        <f>SUMIF('16'!B:B,summary!A:A,'16'!D:D)</f>
        <v>0</v>
      </c>
      <c r="W104" s="15">
        <f>SUMIF('17'!B:B,summary!A:A,'17'!D:D)</f>
        <v>0</v>
      </c>
      <c r="X104" s="15">
        <f>SUMIF('18'!B:B,summary!A:A,'18'!D:D)</f>
        <v>0</v>
      </c>
      <c r="Y104" s="15">
        <f>SUMIF('19'!B:B,summary!A:A,'19'!D:D)</f>
        <v>0</v>
      </c>
      <c r="Z104" s="15">
        <f>SUMIF('20'!B:B,summary!A:A,'20'!D:D)</f>
        <v>0</v>
      </c>
      <c r="AA104" s="15">
        <f>SUMIF('21'!B:B,summary!A:A,'21'!D:D)</f>
        <v>0</v>
      </c>
      <c r="AB104" s="15">
        <f>SUMIF('22'!B:B,summary!A:A,'22'!D:D)</f>
        <v>0</v>
      </c>
      <c r="AC104" s="15">
        <f>SUMIF('23'!B:B,summary!A:A,'23'!D:D)</f>
        <v>0</v>
      </c>
      <c r="AD104" s="15">
        <f>SUMIF('24'!B:B,summary!A:A,'24'!D:D)</f>
        <v>0</v>
      </c>
      <c r="AE104" s="15">
        <f>SUMIF('25'!B:B,summary!A:A,'25'!D:D)</f>
        <v>0</v>
      </c>
      <c r="AF104" s="15">
        <f>SUMIF('26'!B:B,summary!A:A,'26'!D:D)</f>
        <v>0</v>
      </c>
      <c r="AG104" s="15">
        <f>SUMIF('27'!B:B,summary!A:A,'27'!D:D)</f>
        <v>0</v>
      </c>
      <c r="AH104" s="15">
        <f>SUMIF('28'!B:B,summary!A:A,'28'!D:D)</f>
        <v>0</v>
      </c>
      <c r="AI104" s="15">
        <f>SUMIF('29'!B:B,summary!A:A,'29'!D:D)</f>
        <v>0</v>
      </c>
      <c r="AJ104" s="15">
        <f>SUMIF('30'!B:B,summary!A:A,'30'!D:D)</f>
        <v>0</v>
      </c>
      <c r="AK104" s="15">
        <f>SUMIF('31'!B:B,summary!A:A,'31'!D:D)</f>
        <v>0</v>
      </c>
      <c r="AL104" s="41">
        <f t="shared" si="23"/>
        <v>0</v>
      </c>
      <c r="AM104" s="75"/>
      <c r="AN104" s="96">
        <f t="shared" si="21"/>
        <v>0</v>
      </c>
      <c r="AO104" s="74">
        <f t="shared" si="22"/>
        <v>0</v>
      </c>
      <c r="AP104" s="101"/>
      <c r="AQ104" s="102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/>
      <c r="BO104" s="103"/>
      <c r="BP104" s="103"/>
      <c r="BQ104" s="103"/>
      <c r="BR104" s="103"/>
      <c r="BS104" s="103"/>
      <c r="BT104" s="103"/>
      <c r="BU104" s="103"/>
      <c r="BV104" s="104"/>
      <c r="BW104" s="104"/>
    </row>
    <row r="105" spans="1:75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15">
        <f>SUMIF('1'!B:B,summary!A:A,'1'!D:D)</f>
        <v>0</v>
      </c>
      <c r="H105" s="15">
        <f>SUMIF('2'!B:B,summary!A:A,'2'!D:D)</f>
        <v>0</v>
      </c>
      <c r="I105" s="15">
        <f>SUMIF('3'!B:B,summary!A:A,'3'!D:D)</f>
        <v>0</v>
      </c>
      <c r="J105" s="15">
        <f>SUMIF('4'!B:B,summary!A:A,'4'!D:D)</f>
        <v>0</v>
      </c>
      <c r="K105" s="15">
        <f>SUMIF('5'!B:B,summary!A:A,'5'!D:D)</f>
        <v>0</v>
      </c>
      <c r="L105" s="15">
        <f>SUMIF('6'!B:B,summary!A:A,'6'!D:D)</f>
        <v>0</v>
      </c>
      <c r="M105" s="15">
        <f>SUMIF('7'!B:B,summary!A:A,'7'!D:D)</f>
        <v>0</v>
      </c>
      <c r="N105" s="15">
        <f>SUMIF('8'!B:B,summary!A:A,'8'!D:D)</f>
        <v>0</v>
      </c>
      <c r="O105" s="15">
        <f>SUMIF('9'!B:B,summary!A:A,'9'!D:D)</f>
        <v>0</v>
      </c>
      <c r="P105" s="15">
        <f>SUMIF('10'!B:B,summary!A:A,'10'!D:D)</f>
        <v>0</v>
      </c>
      <c r="Q105" s="15">
        <f>SUMIF('11'!B:B,summary!A:A,'11'!D:D)</f>
        <v>1</v>
      </c>
      <c r="R105" s="15">
        <f>SUMIF('12'!B:B,summary!A:A,'12'!D:D)</f>
        <v>0</v>
      </c>
      <c r="S105" s="15">
        <f>SUMIF('13'!B:B,summary!A:A,'13'!D:D)</f>
        <v>0</v>
      </c>
      <c r="T105" s="15">
        <f>SUMIF('14'!B:B,summary!A:A,'14'!D:D)</f>
        <v>0</v>
      </c>
      <c r="U105" s="15">
        <f>SUMIF('15'!B:B,summary!A:A,'15'!D:D)</f>
        <v>0</v>
      </c>
      <c r="V105" s="15">
        <f>SUMIF('16'!B:B,summary!A:A,'16'!D:D)</f>
        <v>0</v>
      </c>
      <c r="W105" s="15">
        <f>SUMIF('17'!B:B,summary!A:A,'17'!D:D)</f>
        <v>0</v>
      </c>
      <c r="X105" s="15">
        <f>SUMIF('18'!B:B,summary!A:A,'18'!D:D)</f>
        <v>0</v>
      </c>
      <c r="Y105" s="15">
        <f>SUMIF('19'!B:B,summary!A:A,'19'!D:D)</f>
        <v>0</v>
      </c>
      <c r="Z105" s="15">
        <f>SUMIF('20'!B:B,summary!A:A,'20'!D:D)</f>
        <v>0</v>
      </c>
      <c r="AA105" s="15">
        <f>SUMIF('21'!B:B,summary!A:A,'21'!D:D)</f>
        <v>0</v>
      </c>
      <c r="AB105" s="15">
        <f>SUMIF('22'!B:B,summary!A:A,'22'!D:D)</f>
        <v>0</v>
      </c>
      <c r="AC105" s="15">
        <f>SUMIF('23'!B:B,summary!A:A,'23'!D:D)</f>
        <v>0</v>
      </c>
      <c r="AD105" s="15">
        <f>SUMIF('24'!B:B,summary!A:A,'24'!D:D)</f>
        <v>0</v>
      </c>
      <c r="AE105" s="15">
        <f>SUMIF('25'!B:B,summary!A:A,'25'!D:D)</f>
        <v>0</v>
      </c>
      <c r="AF105" s="15">
        <f>SUMIF('26'!B:B,summary!A:A,'26'!D:D)</f>
        <v>0</v>
      </c>
      <c r="AG105" s="15">
        <f>SUMIF('27'!B:B,summary!A:A,'27'!D:D)</f>
        <v>0</v>
      </c>
      <c r="AH105" s="15">
        <f>SUMIF('28'!B:B,summary!A:A,'28'!D:D)</f>
        <v>0</v>
      </c>
      <c r="AI105" s="15">
        <f>SUMIF('29'!B:B,summary!A:A,'29'!D:D)</f>
        <v>0</v>
      </c>
      <c r="AJ105" s="15">
        <f>SUMIF('30'!B:B,summary!A:A,'30'!D:D)</f>
        <v>0</v>
      </c>
      <c r="AK105" s="15">
        <f>SUMIF('31'!B:B,summary!A:A,'31'!D:D)</f>
        <v>0</v>
      </c>
      <c r="AL105" s="41">
        <f t="shared" si="23"/>
        <v>1</v>
      </c>
      <c r="AM105" s="75"/>
      <c r="AN105" s="96">
        <f t="shared" si="21"/>
        <v>0</v>
      </c>
      <c r="AO105" s="74">
        <f t="shared" si="22"/>
        <v>-1</v>
      </c>
      <c r="AP105" s="101"/>
      <c r="AQ105" s="102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4"/>
      <c r="BW105" s="104"/>
    </row>
    <row r="106" spans="1:75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15">
        <f>SUMIF('1'!B:B,summary!A:A,'1'!D:D)</f>
        <v>0</v>
      </c>
      <c r="H106" s="15">
        <f>SUMIF('2'!B:B,summary!A:A,'2'!D:D)</f>
        <v>0</v>
      </c>
      <c r="I106" s="15">
        <f>SUMIF('3'!B:B,summary!A:A,'3'!D:D)</f>
        <v>0</v>
      </c>
      <c r="J106" s="15">
        <f>SUMIF('4'!B:B,summary!A:A,'4'!D:D)</f>
        <v>0</v>
      </c>
      <c r="K106" s="15">
        <f>SUMIF('5'!B:B,summary!A:A,'5'!D:D)</f>
        <v>0</v>
      </c>
      <c r="L106" s="15">
        <f>SUMIF('6'!B:B,summary!A:A,'6'!D:D)</f>
        <v>0</v>
      </c>
      <c r="M106" s="15">
        <f>SUMIF('7'!B:B,summary!A:A,'7'!D:D)</f>
        <v>0</v>
      </c>
      <c r="N106" s="15">
        <f>SUMIF('8'!B:B,summary!A:A,'8'!D:D)</f>
        <v>0</v>
      </c>
      <c r="O106" s="15">
        <f>SUMIF('9'!B:B,summary!A:A,'9'!D:D)</f>
        <v>0</v>
      </c>
      <c r="P106" s="15">
        <f>SUMIF('10'!B:B,summary!A:A,'10'!D:D)</f>
        <v>0</v>
      </c>
      <c r="Q106" s="15">
        <f>SUMIF('11'!B:B,summary!A:A,'11'!D:D)</f>
        <v>0</v>
      </c>
      <c r="R106" s="15">
        <f>SUMIF('12'!B:B,summary!A:A,'12'!D:D)</f>
        <v>1</v>
      </c>
      <c r="S106" s="15">
        <f>SUMIF('13'!B:B,summary!A:A,'13'!D:D)</f>
        <v>0</v>
      </c>
      <c r="T106" s="15">
        <f>SUMIF('14'!B:B,summary!A:A,'14'!D:D)</f>
        <v>0</v>
      </c>
      <c r="U106" s="15">
        <f>SUMIF('15'!B:B,summary!A:A,'15'!D:D)</f>
        <v>0</v>
      </c>
      <c r="V106" s="15">
        <f>SUMIF('16'!B:B,summary!A:A,'16'!D:D)</f>
        <v>0</v>
      </c>
      <c r="W106" s="15">
        <f>SUMIF('17'!B:B,summary!A:A,'17'!D:D)</f>
        <v>0</v>
      </c>
      <c r="X106" s="15">
        <f>SUMIF('18'!B:B,summary!A:A,'18'!D:D)</f>
        <v>0</v>
      </c>
      <c r="Y106" s="15">
        <f>SUMIF('19'!B:B,summary!A:A,'19'!D:D)</f>
        <v>0</v>
      </c>
      <c r="Z106" s="15">
        <f>SUMIF('20'!B:B,summary!A:A,'20'!D:D)</f>
        <v>0</v>
      </c>
      <c r="AA106" s="15">
        <f>SUMIF('21'!B:B,summary!A:A,'21'!D:D)</f>
        <v>0</v>
      </c>
      <c r="AB106" s="15">
        <f>SUMIF('22'!B:B,summary!A:A,'22'!D:D)</f>
        <v>0</v>
      </c>
      <c r="AC106" s="15">
        <f>SUMIF('23'!B:B,summary!A:A,'23'!D:D)</f>
        <v>0</v>
      </c>
      <c r="AD106" s="15">
        <f>SUMIF('24'!B:B,summary!A:A,'24'!D:D)</f>
        <v>1</v>
      </c>
      <c r="AE106" s="15">
        <f>SUMIF('25'!B:B,summary!A:A,'25'!D:D)</f>
        <v>0</v>
      </c>
      <c r="AF106" s="15">
        <f>SUMIF('26'!B:B,summary!A:A,'26'!D:D)</f>
        <v>0</v>
      </c>
      <c r="AG106" s="15">
        <f>SUMIF('27'!B:B,summary!A:A,'27'!D:D)</f>
        <v>0</v>
      </c>
      <c r="AH106" s="15">
        <f>SUMIF('28'!B:B,summary!A:A,'28'!D:D)</f>
        <v>0</v>
      </c>
      <c r="AI106" s="15">
        <f>SUMIF('29'!B:B,summary!A:A,'29'!D:D)</f>
        <v>0</v>
      </c>
      <c r="AJ106" s="15">
        <f>SUMIF('30'!B:B,summary!A:A,'30'!D:D)</f>
        <v>1</v>
      </c>
      <c r="AK106" s="15">
        <f>SUMIF('31'!B:B,summary!A:A,'31'!D:D)</f>
        <v>0</v>
      </c>
      <c r="AL106" s="41">
        <f t="shared" si="23"/>
        <v>3</v>
      </c>
      <c r="AM106" s="75"/>
      <c r="AN106" s="96">
        <f t="shared" si="21"/>
        <v>0</v>
      </c>
      <c r="AO106" s="74">
        <f t="shared" si="22"/>
        <v>-3</v>
      </c>
      <c r="AP106" s="101"/>
      <c r="AQ106" s="102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4"/>
      <c r="BW106" s="104"/>
    </row>
    <row r="107" spans="1:75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15">
        <f>SUMIF('1'!B:B,summary!A:A,'1'!D:D)</f>
        <v>0</v>
      </c>
      <c r="H107" s="15">
        <f>SUMIF('2'!B:B,summary!A:A,'2'!D:D)</f>
        <v>0</v>
      </c>
      <c r="I107" s="15">
        <f>SUMIF('3'!B:B,summary!A:A,'3'!D:D)</f>
        <v>0</v>
      </c>
      <c r="J107" s="15">
        <f>SUMIF('4'!B:B,summary!A:A,'4'!D:D)</f>
        <v>0</v>
      </c>
      <c r="K107" s="15">
        <f>SUMIF('5'!B:B,summary!A:A,'5'!D:D)</f>
        <v>0</v>
      </c>
      <c r="L107" s="15">
        <f>SUMIF('6'!B:B,summary!A:A,'6'!D:D)</f>
        <v>0</v>
      </c>
      <c r="M107" s="15">
        <f>SUMIF('7'!B:B,summary!A:A,'7'!D:D)</f>
        <v>0</v>
      </c>
      <c r="N107" s="15">
        <f>SUMIF('8'!B:B,summary!A:A,'8'!D:D)</f>
        <v>0</v>
      </c>
      <c r="O107" s="15">
        <f>SUMIF('9'!B:B,summary!A:A,'9'!D:D)</f>
        <v>0</v>
      </c>
      <c r="P107" s="15">
        <f>SUMIF('10'!B:B,summary!A:A,'10'!D:D)</f>
        <v>0</v>
      </c>
      <c r="Q107" s="15">
        <f>SUMIF('11'!B:B,summary!A:A,'11'!D:D)</f>
        <v>0</v>
      </c>
      <c r="R107" s="15">
        <f>SUMIF('12'!B:B,summary!A:A,'12'!D:D)</f>
        <v>0</v>
      </c>
      <c r="S107" s="15">
        <f>SUMIF('13'!B:B,summary!A:A,'13'!D:D)</f>
        <v>0</v>
      </c>
      <c r="T107" s="15">
        <f>SUMIF('14'!B:B,summary!A:A,'14'!D:D)</f>
        <v>0</v>
      </c>
      <c r="U107" s="15">
        <f>SUMIF('15'!B:B,summary!A:A,'15'!D:D)</f>
        <v>0</v>
      </c>
      <c r="V107" s="15">
        <f>SUMIF('16'!B:B,summary!A:A,'16'!D:D)</f>
        <v>0</v>
      </c>
      <c r="W107" s="15">
        <f>SUMIF('17'!B:B,summary!A:A,'17'!D:D)</f>
        <v>0</v>
      </c>
      <c r="X107" s="15">
        <f>SUMIF('18'!B:B,summary!A:A,'18'!D:D)</f>
        <v>2</v>
      </c>
      <c r="Y107" s="15">
        <f>SUMIF('19'!B:B,summary!A:A,'19'!D:D)</f>
        <v>0</v>
      </c>
      <c r="Z107" s="15">
        <f>SUMIF('20'!B:B,summary!A:A,'20'!D:D)</f>
        <v>0</v>
      </c>
      <c r="AA107" s="15">
        <f>SUMIF('21'!B:B,summary!A:A,'21'!D:D)</f>
        <v>0</v>
      </c>
      <c r="AB107" s="15">
        <f>SUMIF('22'!B:B,summary!A:A,'22'!D:D)</f>
        <v>0</v>
      </c>
      <c r="AC107" s="15">
        <f>SUMIF('23'!B:B,summary!A:A,'23'!D:D)</f>
        <v>0</v>
      </c>
      <c r="AD107" s="15">
        <f>SUMIF('24'!B:B,summary!A:A,'24'!D:D)</f>
        <v>0</v>
      </c>
      <c r="AE107" s="15">
        <f>SUMIF('25'!B:B,summary!A:A,'25'!D:D)</f>
        <v>0</v>
      </c>
      <c r="AF107" s="15">
        <f>SUMIF('26'!B:B,summary!A:A,'26'!D:D)</f>
        <v>0</v>
      </c>
      <c r="AG107" s="15">
        <f>SUMIF('27'!B:B,summary!A:A,'27'!D:D)</f>
        <v>0</v>
      </c>
      <c r="AH107" s="15">
        <f>SUMIF('28'!B:B,summary!A:A,'28'!D:D)</f>
        <v>0</v>
      </c>
      <c r="AI107" s="15">
        <f>SUMIF('29'!B:B,summary!A:A,'29'!D:D)</f>
        <v>0</v>
      </c>
      <c r="AJ107" s="15">
        <f>SUMIF('30'!B:B,summary!A:A,'30'!D:D)</f>
        <v>0</v>
      </c>
      <c r="AK107" s="15">
        <f>SUMIF('31'!B:B,summary!A:A,'31'!D:D)</f>
        <v>0</v>
      </c>
      <c r="AL107" s="41">
        <f t="shared" si="23"/>
        <v>2</v>
      </c>
      <c r="AM107" s="75"/>
      <c r="AN107" s="96">
        <f t="shared" si="21"/>
        <v>0</v>
      </c>
      <c r="AO107" s="74">
        <f t="shared" si="22"/>
        <v>-2</v>
      </c>
      <c r="AP107" s="101"/>
      <c r="AQ107" s="102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4"/>
      <c r="BW107" s="104"/>
    </row>
    <row r="108" spans="1:75" ht="20" customHeight="1" x14ac:dyDescent="0.35">
      <c r="A108" s="28" t="s">
        <v>928</v>
      </c>
      <c r="B108" s="22"/>
      <c r="C108" s="23"/>
      <c r="D108" s="17"/>
      <c r="E108" s="17"/>
      <c r="F108" s="17"/>
      <c r="G108" s="15">
        <f>SUMIF('1'!B:B,summary!A:A,'1'!D:D)</f>
        <v>0</v>
      </c>
      <c r="H108" s="15">
        <f>SUMIF('2'!B:B,summary!A:A,'2'!D:D)</f>
        <v>0</v>
      </c>
      <c r="I108" s="15">
        <f>SUMIF('3'!B:B,summary!A:A,'3'!D:D)</f>
        <v>0</v>
      </c>
      <c r="J108" s="15">
        <f>SUMIF('4'!B:B,summary!A:A,'4'!D:D)</f>
        <v>0</v>
      </c>
      <c r="K108" s="15">
        <f>SUMIF('5'!B:B,summary!A:A,'5'!D:D)</f>
        <v>0</v>
      </c>
      <c r="L108" s="15">
        <f>SUMIF('6'!B:B,summary!A:A,'6'!D:D)</f>
        <v>0</v>
      </c>
      <c r="M108" s="15">
        <f>SUMIF('7'!B:B,summary!A:A,'7'!D:D)</f>
        <v>0</v>
      </c>
      <c r="N108" s="15">
        <f>SUMIF('8'!B:B,summary!A:A,'8'!D:D)</f>
        <v>0</v>
      </c>
      <c r="O108" s="15">
        <f>SUMIF('9'!B:B,summary!A:A,'9'!D:D)</f>
        <v>0</v>
      </c>
      <c r="P108" s="15">
        <f>SUMIF('10'!B:B,summary!A:A,'10'!D:D)</f>
        <v>0</v>
      </c>
      <c r="Q108" s="15">
        <f>SUMIF('11'!B:B,summary!A:A,'11'!D:D)</f>
        <v>0</v>
      </c>
      <c r="R108" s="15">
        <f>SUMIF('12'!B:B,summary!A:A,'12'!D:D)</f>
        <v>0</v>
      </c>
      <c r="S108" s="15">
        <f>SUMIF('13'!B:B,summary!A:A,'13'!D:D)</f>
        <v>0</v>
      </c>
      <c r="T108" s="15">
        <f>SUMIF('14'!B:B,summary!A:A,'14'!D:D)</f>
        <v>0</v>
      </c>
      <c r="U108" s="15">
        <f>SUMIF('15'!B:B,summary!A:A,'15'!D:D)</f>
        <v>0</v>
      </c>
      <c r="V108" s="15">
        <f>SUMIF('16'!B:B,summary!A:A,'16'!D:D)</f>
        <v>0</v>
      </c>
      <c r="W108" s="15">
        <f>SUMIF('17'!B:B,summary!A:A,'17'!D:D)</f>
        <v>0</v>
      </c>
      <c r="X108" s="15">
        <f>SUMIF('18'!B:B,summary!A:A,'18'!D:D)</f>
        <v>0</v>
      </c>
      <c r="Y108" s="15">
        <f>SUMIF('19'!B:B,summary!A:A,'19'!D:D)</f>
        <v>0</v>
      </c>
      <c r="Z108" s="15">
        <f>SUMIF('20'!B:B,summary!A:A,'20'!D:D)</f>
        <v>0</v>
      </c>
      <c r="AA108" s="15">
        <f>SUMIF('21'!B:B,summary!A:A,'21'!D:D)</f>
        <v>0</v>
      </c>
      <c r="AB108" s="15">
        <f>SUMIF('22'!B:B,summary!A:A,'22'!D:D)</f>
        <v>0</v>
      </c>
      <c r="AC108" s="15">
        <f>SUMIF('23'!B:B,summary!A:A,'23'!D:D)</f>
        <v>0</v>
      </c>
      <c r="AD108" s="15">
        <f>SUMIF('24'!B:B,summary!A:A,'24'!D:D)</f>
        <v>0</v>
      </c>
      <c r="AE108" s="15">
        <f>SUMIF('25'!B:B,summary!A:A,'25'!D:D)</f>
        <v>0</v>
      </c>
      <c r="AF108" s="15">
        <f>SUMIF('26'!B:B,summary!A:A,'26'!D:D)</f>
        <v>0</v>
      </c>
      <c r="AG108" s="15">
        <f>SUMIF('27'!B:B,summary!A:A,'27'!D:D)</f>
        <v>0</v>
      </c>
      <c r="AH108" s="15">
        <f>SUMIF('28'!B:B,summary!A:A,'28'!D:D)</f>
        <v>0</v>
      </c>
      <c r="AI108" s="15">
        <f>SUMIF('29'!B:B,summary!A:A,'29'!D:D)</f>
        <v>0</v>
      </c>
      <c r="AJ108" s="15">
        <f>SUMIF('30'!B:B,summary!A:A,'30'!D:D)</f>
        <v>0</v>
      </c>
      <c r="AK108" s="15">
        <f>SUMIF('31'!B:B,summary!A:A,'31'!D:D)</f>
        <v>0</v>
      </c>
      <c r="AL108" s="41">
        <f t="shared" si="23"/>
        <v>0</v>
      </c>
      <c r="AM108" s="75"/>
      <c r="AN108" s="96">
        <f t="shared" si="21"/>
        <v>0</v>
      </c>
      <c r="AO108" s="74">
        <f t="shared" si="22"/>
        <v>0</v>
      </c>
      <c r="AP108" s="101"/>
      <c r="AQ108" s="102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4"/>
      <c r="BW108" s="104"/>
    </row>
    <row r="109" spans="1:75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15">
        <f>SUMIF('1'!B:B,summary!A:A,'1'!D:D)</f>
        <v>0</v>
      </c>
      <c r="H109" s="15">
        <f>SUMIF('2'!B:B,summary!A:A,'2'!D:D)</f>
        <v>0</v>
      </c>
      <c r="I109" s="15">
        <f>SUMIF('3'!B:B,summary!A:A,'3'!D:D)</f>
        <v>0</v>
      </c>
      <c r="J109" s="15">
        <f>SUMIF('4'!B:B,summary!A:A,'4'!D:D)</f>
        <v>0</v>
      </c>
      <c r="K109" s="15">
        <f>SUMIF('5'!B:B,summary!A:A,'5'!D:D)</f>
        <v>0</v>
      </c>
      <c r="L109" s="15">
        <f>SUMIF('6'!B:B,summary!A:A,'6'!D:D)</f>
        <v>0</v>
      </c>
      <c r="M109" s="15">
        <f>SUMIF('7'!B:B,summary!A:A,'7'!D:D)</f>
        <v>0</v>
      </c>
      <c r="N109" s="15">
        <f>SUMIF('8'!B:B,summary!A:A,'8'!D:D)</f>
        <v>0</v>
      </c>
      <c r="O109" s="15">
        <f>SUMIF('9'!B:B,summary!A:A,'9'!D:D)</f>
        <v>0</v>
      </c>
      <c r="P109" s="15">
        <f>SUMIF('10'!B:B,summary!A:A,'10'!D:D)</f>
        <v>0</v>
      </c>
      <c r="Q109" s="15">
        <f>SUMIF('11'!B:B,summary!A:A,'11'!D:D)</f>
        <v>0</v>
      </c>
      <c r="R109" s="15">
        <f>SUMIF('12'!B:B,summary!A:A,'12'!D:D)</f>
        <v>0</v>
      </c>
      <c r="S109" s="15">
        <f>SUMIF('13'!B:B,summary!A:A,'13'!D:D)</f>
        <v>0</v>
      </c>
      <c r="T109" s="15">
        <f>SUMIF('14'!B:B,summary!A:A,'14'!D:D)</f>
        <v>0</v>
      </c>
      <c r="U109" s="15">
        <f>SUMIF('15'!B:B,summary!A:A,'15'!D:D)</f>
        <v>0</v>
      </c>
      <c r="V109" s="15">
        <f>SUMIF('16'!B:B,summary!A:A,'16'!D:D)</f>
        <v>0</v>
      </c>
      <c r="W109" s="15">
        <f>SUMIF('17'!B:B,summary!A:A,'17'!D:D)</f>
        <v>0</v>
      </c>
      <c r="X109" s="15">
        <f>SUMIF('18'!B:B,summary!A:A,'18'!D:D)</f>
        <v>0</v>
      </c>
      <c r="Y109" s="15">
        <f>SUMIF('19'!B:B,summary!A:A,'19'!D:D)</f>
        <v>0</v>
      </c>
      <c r="Z109" s="15">
        <f>SUMIF('20'!B:B,summary!A:A,'20'!D:D)</f>
        <v>0</v>
      </c>
      <c r="AA109" s="15">
        <f>SUMIF('21'!B:B,summary!A:A,'21'!D:D)</f>
        <v>0</v>
      </c>
      <c r="AB109" s="15">
        <f>SUMIF('22'!B:B,summary!A:A,'22'!D:D)</f>
        <v>0</v>
      </c>
      <c r="AC109" s="15">
        <f>SUMIF('23'!B:B,summary!A:A,'23'!D:D)</f>
        <v>0</v>
      </c>
      <c r="AD109" s="15">
        <f>SUMIF('24'!B:B,summary!A:A,'24'!D:D)</f>
        <v>0</v>
      </c>
      <c r="AE109" s="15">
        <f>SUMIF('25'!B:B,summary!A:A,'25'!D:D)</f>
        <v>0</v>
      </c>
      <c r="AF109" s="15">
        <f>SUMIF('26'!B:B,summary!A:A,'26'!D:D)</f>
        <v>0</v>
      </c>
      <c r="AG109" s="15">
        <f>SUMIF('27'!B:B,summary!A:A,'27'!D:D)</f>
        <v>0</v>
      </c>
      <c r="AH109" s="15">
        <f>SUMIF('28'!B:B,summary!A:A,'28'!D:D)</f>
        <v>0</v>
      </c>
      <c r="AI109" s="15">
        <f>SUMIF('29'!B:B,summary!A:A,'29'!D:D)</f>
        <v>0</v>
      </c>
      <c r="AJ109" s="15">
        <f>SUMIF('30'!B:B,summary!A:A,'30'!D:D)</f>
        <v>0</v>
      </c>
      <c r="AK109" s="15">
        <f>SUMIF('31'!B:B,summary!A:A,'31'!D:D)</f>
        <v>0</v>
      </c>
      <c r="AL109" s="41">
        <f t="shared" si="23"/>
        <v>0</v>
      </c>
      <c r="AM109" s="75"/>
      <c r="AN109" s="96">
        <f t="shared" si="21"/>
        <v>0</v>
      </c>
      <c r="AO109" s="74">
        <f t="shared" si="22"/>
        <v>0</v>
      </c>
      <c r="AP109" s="101"/>
      <c r="AQ109" s="102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4"/>
      <c r="BW109" s="104"/>
    </row>
    <row r="110" spans="1:75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15"/>
      <c r="H110" s="15">
        <f>SUMIF('2'!B:B,summary!A:A,'2'!D:D)</f>
        <v>0</v>
      </c>
      <c r="I110" s="15">
        <f>SUMIF('3'!B:B,summary!A:A,'3'!D:D)</f>
        <v>0</v>
      </c>
      <c r="J110" s="15">
        <f>SUMIF('4'!B:B,summary!A:A,'4'!D:D)</f>
        <v>0</v>
      </c>
      <c r="K110" s="15">
        <f>SUMIF('5'!B:B,summary!A:A,'5'!D:D)</f>
        <v>0</v>
      </c>
      <c r="L110" s="15">
        <f>SUMIF('6'!B:B,summary!A:A,'6'!D:D)</f>
        <v>0</v>
      </c>
      <c r="M110" s="15">
        <f>SUMIF('7'!B:B,summary!A:A,'7'!D:D)</f>
        <v>0</v>
      </c>
      <c r="N110" s="15">
        <f>SUMIF('8'!B:B,summary!A:A,'8'!D:D)</f>
        <v>0</v>
      </c>
      <c r="O110" s="15">
        <f>SUMIF('9'!B:B,summary!A:A,'9'!D:D)</f>
        <v>0</v>
      </c>
      <c r="P110" s="15">
        <f>SUMIF('10'!B:B,summary!A:A,'10'!D:D)</f>
        <v>0</v>
      </c>
      <c r="Q110" s="15">
        <f>SUMIF('11'!B:B,summary!A:A,'11'!D:D)</f>
        <v>0</v>
      </c>
      <c r="R110" s="15">
        <f>SUMIF('12'!B:B,summary!A:A,'12'!D:D)</f>
        <v>0</v>
      </c>
      <c r="S110" s="15">
        <f>SUMIF('13'!B:B,summary!A:A,'13'!D:D)</f>
        <v>0</v>
      </c>
      <c r="T110" s="15">
        <f>SUMIF('14'!B:B,summary!A:A,'14'!D:D)</f>
        <v>0</v>
      </c>
      <c r="U110" s="15">
        <f>SUMIF('15'!B:B,summary!A:A,'15'!D:D)</f>
        <v>0</v>
      </c>
      <c r="V110" s="15">
        <f>SUMIF('16'!B:B,summary!A:A,'16'!D:D)</f>
        <v>0</v>
      </c>
      <c r="W110" s="15">
        <f>SUMIF('17'!B:B,summary!A:A,'17'!D:D)</f>
        <v>0</v>
      </c>
      <c r="X110" s="15">
        <f>SUMIF('18'!B:B,summary!A:A,'18'!D:D)</f>
        <v>0</v>
      </c>
      <c r="Y110" s="15">
        <f>SUMIF('19'!B:B,summary!A:A,'19'!D:D)</f>
        <v>0</v>
      </c>
      <c r="Z110" s="15">
        <f>SUMIF('20'!B:B,summary!A:A,'20'!D:D)</f>
        <v>0</v>
      </c>
      <c r="AA110" s="15">
        <f>SUMIF('21'!B:B,summary!A:A,'21'!D:D)</f>
        <v>0</v>
      </c>
      <c r="AB110" s="15">
        <f>SUMIF('22'!B:B,summary!A:A,'22'!D:D)</f>
        <v>0</v>
      </c>
      <c r="AC110" s="15">
        <f>SUMIF('23'!B:B,summary!A:A,'23'!D:D)</f>
        <v>0</v>
      </c>
      <c r="AD110" s="15">
        <f>SUMIF('24'!B:B,summary!A:A,'24'!D:D)</f>
        <v>0</v>
      </c>
      <c r="AE110" s="15">
        <f>SUMIF('25'!B:B,summary!A:A,'25'!D:D)</f>
        <v>0</v>
      </c>
      <c r="AF110" s="15">
        <f>SUMIF('26'!B:B,summary!A:A,'26'!D:D)</f>
        <v>0</v>
      </c>
      <c r="AG110" s="15">
        <f>SUMIF('27'!B:B,summary!A:A,'27'!D:D)</f>
        <v>0</v>
      </c>
      <c r="AH110" s="15">
        <f>SUMIF('28'!B:B,summary!A:A,'28'!D:D)</f>
        <v>0</v>
      </c>
      <c r="AI110" s="15">
        <f>SUMIF('29'!B:B,summary!A:A,'29'!D:D)</f>
        <v>0</v>
      </c>
      <c r="AJ110" s="15">
        <f>SUMIF('30'!B:B,summary!A:A,'30'!D:D)</f>
        <v>0</v>
      </c>
      <c r="AK110" s="15">
        <f>SUMIF('31'!B:B,summary!A:A,'31'!D:D)</f>
        <v>0</v>
      </c>
      <c r="AL110" s="41">
        <f t="shared" si="23"/>
        <v>0</v>
      </c>
      <c r="AM110" s="75"/>
      <c r="AN110" s="96">
        <f t="shared" si="21"/>
        <v>0</v>
      </c>
      <c r="AO110" s="74">
        <f t="shared" si="22"/>
        <v>0</v>
      </c>
      <c r="AP110" s="101"/>
      <c r="AQ110" s="102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4"/>
      <c r="BW110" s="104"/>
    </row>
    <row r="111" spans="1:75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15">
        <f>SUMIF('1'!B:B,summary!A:A,'1'!D:D)</f>
        <v>0</v>
      </c>
      <c r="H111" s="15">
        <f>SUMIF('2'!B:B,summary!A:A,'2'!D:D)</f>
        <v>0</v>
      </c>
      <c r="I111" s="15">
        <f>SUMIF('3'!B:B,summary!A:A,'3'!D:D)</f>
        <v>0</v>
      </c>
      <c r="J111" s="15">
        <f>SUMIF('4'!B:B,summary!A:A,'4'!D:D)</f>
        <v>0</v>
      </c>
      <c r="K111" s="15">
        <f>SUMIF('5'!B:B,summary!A:A,'5'!D:D)</f>
        <v>0</v>
      </c>
      <c r="L111" s="15">
        <f>SUMIF('6'!B:B,summary!A:A,'6'!D:D)</f>
        <v>0</v>
      </c>
      <c r="M111" s="15">
        <f>SUMIF('7'!B:B,summary!A:A,'7'!D:D)</f>
        <v>0</v>
      </c>
      <c r="N111" s="15">
        <f>SUMIF('8'!B:B,summary!A:A,'8'!D:D)</f>
        <v>0</v>
      </c>
      <c r="O111" s="15">
        <f>SUMIF('9'!B:B,summary!A:A,'9'!D:D)</f>
        <v>0</v>
      </c>
      <c r="P111" s="15">
        <f>SUMIF('10'!B:B,summary!A:A,'10'!D:D)</f>
        <v>0</v>
      </c>
      <c r="Q111" s="15">
        <f>SUMIF('11'!B:B,summary!A:A,'11'!D:D)</f>
        <v>0</v>
      </c>
      <c r="R111" s="15">
        <f>SUMIF('12'!B:B,summary!A:A,'12'!D:D)</f>
        <v>0</v>
      </c>
      <c r="S111" s="15">
        <f>SUMIF('13'!B:B,summary!A:A,'13'!D:D)</f>
        <v>0</v>
      </c>
      <c r="T111" s="15">
        <f>SUMIF('14'!B:B,summary!A:A,'14'!D:D)</f>
        <v>0</v>
      </c>
      <c r="U111" s="15">
        <f>SUMIF('15'!B:B,summary!A:A,'15'!D:D)</f>
        <v>0</v>
      </c>
      <c r="V111" s="15">
        <f>SUMIF('16'!B:B,summary!A:A,'16'!D:D)</f>
        <v>0</v>
      </c>
      <c r="W111" s="15">
        <f>SUMIF('17'!B:B,summary!A:A,'17'!D:D)</f>
        <v>0</v>
      </c>
      <c r="X111" s="15">
        <f>SUMIF('18'!B:B,summary!A:A,'18'!D:D)</f>
        <v>0</v>
      </c>
      <c r="Y111" s="15">
        <f>SUMIF('19'!B:B,summary!A:A,'19'!D:D)</f>
        <v>0</v>
      </c>
      <c r="Z111" s="15">
        <f>SUMIF('20'!B:B,summary!A:A,'20'!D:D)</f>
        <v>0</v>
      </c>
      <c r="AA111" s="15">
        <f>SUMIF('21'!B:B,summary!A:A,'21'!D:D)</f>
        <v>0</v>
      </c>
      <c r="AB111" s="15">
        <f>SUMIF('22'!B:B,summary!A:A,'22'!D:D)</f>
        <v>0</v>
      </c>
      <c r="AC111" s="15">
        <f>SUMIF('23'!B:B,summary!A:A,'23'!D:D)</f>
        <v>0</v>
      </c>
      <c r="AD111" s="15">
        <f>SUMIF('24'!B:B,summary!A:A,'24'!D:D)</f>
        <v>0</v>
      </c>
      <c r="AE111" s="15">
        <f>SUMIF('25'!B:B,summary!A:A,'25'!D:D)</f>
        <v>0</v>
      </c>
      <c r="AF111" s="15">
        <f>SUMIF('26'!B:B,summary!A:A,'26'!D:D)</f>
        <v>0</v>
      </c>
      <c r="AG111" s="15">
        <f>SUMIF('27'!B:B,summary!A:A,'27'!D:D)</f>
        <v>0</v>
      </c>
      <c r="AH111" s="15">
        <f>SUMIF('28'!B:B,summary!A:A,'28'!D:D)</f>
        <v>0</v>
      </c>
      <c r="AI111" s="15">
        <f>SUMIF('29'!B:B,summary!A:A,'29'!D:D)</f>
        <v>0</v>
      </c>
      <c r="AJ111" s="15">
        <f>SUMIF('30'!B:B,summary!A:A,'30'!D:D)</f>
        <v>0</v>
      </c>
      <c r="AK111" s="15">
        <f>SUMIF('31'!B:B,summary!A:A,'31'!D:D)</f>
        <v>0</v>
      </c>
      <c r="AL111" s="41">
        <f t="shared" si="23"/>
        <v>0</v>
      </c>
      <c r="AM111" s="75"/>
      <c r="AN111" s="96">
        <f t="shared" si="21"/>
        <v>0</v>
      </c>
      <c r="AO111" s="74">
        <f t="shared" si="22"/>
        <v>0</v>
      </c>
      <c r="AP111" s="101"/>
      <c r="AQ111" s="102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4"/>
      <c r="BW111" s="104"/>
    </row>
    <row r="112" spans="1:75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15">
        <f>SUMIF('1'!B:B,summary!A:A,'1'!D:D)</f>
        <v>0</v>
      </c>
      <c r="H112" s="15">
        <f>SUMIF('2'!B:B,summary!A:A,'2'!D:D)</f>
        <v>0</v>
      </c>
      <c r="I112" s="15">
        <f>SUMIF('3'!B:B,summary!A:A,'3'!D:D)</f>
        <v>0</v>
      </c>
      <c r="J112" s="15">
        <f>SUMIF('4'!B:B,summary!A:A,'4'!D:D)</f>
        <v>0</v>
      </c>
      <c r="K112" s="15">
        <f>SUMIF('5'!B:B,summary!A:A,'5'!D:D)</f>
        <v>0</v>
      </c>
      <c r="L112" s="15">
        <f>SUMIF('6'!B:B,summary!A:A,'6'!D:D)</f>
        <v>0</v>
      </c>
      <c r="M112" s="15">
        <f>SUMIF('7'!B:B,summary!A:A,'7'!D:D)</f>
        <v>0</v>
      </c>
      <c r="N112" s="15">
        <f>SUMIF('8'!B:B,summary!A:A,'8'!D:D)</f>
        <v>0</v>
      </c>
      <c r="O112" s="15">
        <f>SUMIF('9'!B:B,summary!A:A,'9'!D:D)</f>
        <v>0</v>
      </c>
      <c r="P112" s="15">
        <f>SUMIF('10'!B:B,summary!A:A,'10'!D:D)</f>
        <v>0</v>
      </c>
      <c r="Q112" s="15">
        <f>SUMIF('11'!B:B,summary!A:A,'11'!D:D)</f>
        <v>0</v>
      </c>
      <c r="R112" s="15">
        <f>SUMIF('12'!B:B,summary!A:A,'12'!D:D)</f>
        <v>0</v>
      </c>
      <c r="S112" s="15">
        <f>SUMIF('13'!B:B,summary!A:A,'13'!D:D)</f>
        <v>0</v>
      </c>
      <c r="T112" s="15">
        <f>SUMIF('14'!B:B,summary!A:A,'14'!D:D)</f>
        <v>0</v>
      </c>
      <c r="U112" s="15">
        <f>SUMIF('15'!B:B,summary!A:A,'15'!D:D)</f>
        <v>0</v>
      </c>
      <c r="V112" s="15">
        <f>SUMIF('16'!B:B,summary!A:A,'16'!D:D)</f>
        <v>0</v>
      </c>
      <c r="W112" s="15">
        <f>SUMIF('17'!B:B,summary!A:A,'17'!D:D)</f>
        <v>0</v>
      </c>
      <c r="X112" s="15">
        <f>SUMIF('18'!B:B,summary!A:A,'18'!D:D)</f>
        <v>0</v>
      </c>
      <c r="Y112" s="15">
        <f>SUMIF('19'!B:B,summary!A:A,'19'!D:D)</f>
        <v>0</v>
      </c>
      <c r="Z112" s="15">
        <f>SUMIF('20'!B:B,summary!A:A,'20'!D:D)</f>
        <v>0</v>
      </c>
      <c r="AA112" s="15">
        <f>SUMIF('21'!B:B,summary!A:A,'21'!D:D)</f>
        <v>0</v>
      </c>
      <c r="AB112" s="15">
        <f>SUMIF('22'!B:B,summary!A:A,'22'!D:D)</f>
        <v>0</v>
      </c>
      <c r="AC112" s="15">
        <f>SUMIF('23'!B:B,summary!A:A,'23'!D:D)</f>
        <v>0</v>
      </c>
      <c r="AD112" s="15">
        <f>SUMIF('24'!B:B,summary!A:A,'24'!D:D)</f>
        <v>0</v>
      </c>
      <c r="AE112" s="15">
        <f>SUMIF('25'!B:B,summary!A:A,'25'!D:D)</f>
        <v>0</v>
      </c>
      <c r="AF112" s="15">
        <f>SUMIF('26'!B:B,summary!A:A,'26'!D:D)</f>
        <v>0</v>
      </c>
      <c r="AG112" s="15">
        <f>SUMIF('27'!B:B,summary!A:A,'27'!D:D)</f>
        <v>0</v>
      </c>
      <c r="AH112" s="15">
        <f>SUMIF('28'!B:B,summary!A:A,'28'!D:D)</f>
        <v>0</v>
      </c>
      <c r="AI112" s="15">
        <f>SUMIF('29'!B:B,summary!A:A,'29'!D:D)</f>
        <v>0</v>
      </c>
      <c r="AJ112" s="15">
        <f>SUMIF('30'!B:B,summary!A:A,'30'!D:D)</f>
        <v>0</v>
      </c>
      <c r="AK112" s="15">
        <f>SUMIF('31'!B:B,summary!A:A,'31'!D:D)</f>
        <v>0</v>
      </c>
      <c r="AL112" s="41">
        <f t="shared" si="23"/>
        <v>0</v>
      </c>
      <c r="AM112" s="75"/>
      <c r="AN112" s="96">
        <f t="shared" si="21"/>
        <v>0</v>
      </c>
      <c r="AO112" s="74">
        <f t="shared" si="22"/>
        <v>0</v>
      </c>
      <c r="AP112" s="101"/>
      <c r="AQ112" s="102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4"/>
      <c r="BW112" s="104"/>
    </row>
    <row r="113" spans="1:75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15">
        <f>SUMIF('1'!B:B,summary!A:A,'1'!D:D)</f>
        <v>0</v>
      </c>
      <c r="H113" s="15">
        <f>SUMIF('2'!B:B,summary!A:A,'2'!D:D)</f>
        <v>0</v>
      </c>
      <c r="I113" s="15">
        <f>SUMIF('3'!B:B,summary!A:A,'3'!D:D)</f>
        <v>0</v>
      </c>
      <c r="J113" s="15">
        <f>SUMIF('4'!B:B,summary!A:A,'4'!D:D)</f>
        <v>0</v>
      </c>
      <c r="K113" s="15">
        <f>SUMIF('5'!B:B,summary!A:A,'5'!D:D)</f>
        <v>0</v>
      </c>
      <c r="L113" s="15">
        <f>SUMIF('6'!B:B,summary!A:A,'6'!D:D)</f>
        <v>0</v>
      </c>
      <c r="M113" s="15">
        <f>SUMIF('7'!B:B,summary!A:A,'7'!D:D)</f>
        <v>0</v>
      </c>
      <c r="N113" s="15">
        <f>SUMIF('8'!B:B,summary!A:A,'8'!D:D)</f>
        <v>0</v>
      </c>
      <c r="O113" s="15">
        <f>SUMIF('9'!B:B,summary!A:A,'9'!D:D)</f>
        <v>0</v>
      </c>
      <c r="P113" s="15">
        <f>SUMIF('10'!B:B,summary!A:A,'10'!D:D)</f>
        <v>0</v>
      </c>
      <c r="Q113" s="15">
        <f>SUMIF('11'!B:B,summary!A:A,'11'!D:D)</f>
        <v>0</v>
      </c>
      <c r="R113" s="15">
        <f>SUMIF('12'!B:B,summary!A:A,'12'!D:D)</f>
        <v>0</v>
      </c>
      <c r="S113" s="15">
        <f>SUMIF('13'!B:B,summary!A:A,'13'!D:D)</f>
        <v>0</v>
      </c>
      <c r="T113" s="15">
        <f>SUMIF('14'!B:B,summary!A:A,'14'!D:D)</f>
        <v>0</v>
      </c>
      <c r="U113" s="15">
        <f>SUMIF('15'!B:B,summary!A:A,'15'!D:D)</f>
        <v>0</v>
      </c>
      <c r="V113" s="15">
        <f>SUMIF('16'!B:B,summary!A:A,'16'!D:D)</f>
        <v>0</v>
      </c>
      <c r="W113" s="15">
        <f>SUMIF('17'!B:B,summary!A:A,'17'!D:D)</f>
        <v>0</v>
      </c>
      <c r="X113" s="15">
        <f>SUMIF('18'!B:B,summary!A:A,'18'!D:D)</f>
        <v>0</v>
      </c>
      <c r="Y113" s="15">
        <f>SUMIF('19'!B:B,summary!A:A,'19'!D:D)</f>
        <v>0</v>
      </c>
      <c r="Z113" s="15">
        <f>SUMIF('20'!B:B,summary!A:A,'20'!D:D)</f>
        <v>0</v>
      </c>
      <c r="AA113" s="15">
        <f>SUMIF('21'!B:B,summary!A:A,'21'!D:D)</f>
        <v>0</v>
      </c>
      <c r="AB113" s="15">
        <f>SUMIF('22'!B:B,summary!A:A,'22'!D:D)</f>
        <v>0</v>
      </c>
      <c r="AC113" s="15">
        <f>SUMIF('23'!B:B,summary!A:A,'23'!D:D)</f>
        <v>0</v>
      </c>
      <c r="AD113" s="15">
        <f>SUMIF('24'!B:B,summary!A:A,'24'!D:D)</f>
        <v>0</v>
      </c>
      <c r="AE113" s="15">
        <f>SUMIF('25'!B:B,summary!A:A,'25'!D:D)</f>
        <v>0</v>
      </c>
      <c r="AF113" s="15">
        <f>SUMIF('26'!B:B,summary!A:A,'26'!D:D)</f>
        <v>0</v>
      </c>
      <c r="AG113" s="15">
        <f>SUMIF('27'!B:B,summary!A:A,'27'!D:D)</f>
        <v>0</v>
      </c>
      <c r="AH113" s="15">
        <f>SUMIF('28'!B:B,summary!A:A,'28'!D:D)</f>
        <v>0</v>
      </c>
      <c r="AI113" s="15">
        <f>SUMIF('29'!B:B,summary!A:A,'29'!D:D)</f>
        <v>0</v>
      </c>
      <c r="AJ113" s="15">
        <f>SUMIF('30'!B:B,summary!A:A,'30'!D:D)</f>
        <v>0</v>
      </c>
      <c r="AK113" s="15">
        <f>SUMIF('31'!B:B,summary!A:A,'31'!D:D)</f>
        <v>0</v>
      </c>
      <c r="AL113" s="41">
        <f t="shared" si="23"/>
        <v>0</v>
      </c>
      <c r="AM113" s="75"/>
      <c r="AN113" s="96">
        <f t="shared" si="21"/>
        <v>0</v>
      </c>
      <c r="AO113" s="74">
        <f t="shared" si="22"/>
        <v>0</v>
      </c>
      <c r="AP113" s="101"/>
      <c r="AQ113" s="102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4"/>
      <c r="BW113" s="104"/>
    </row>
    <row r="114" spans="1:75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15">
        <f>SUMIF('1'!B:B,summary!A:A,'1'!D:D)</f>
        <v>0</v>
      </c>
      <c r="H114" s="15">
        <f>SUMIF('2'!B:B,summary!A:A,'2'!D:D)</f>
        <v>0</v>
      </c>
      <c r="I114" s="15">
        <f>SUMIF('3'!B:B,summary!A:A,'3'!D:D)</f>
        <v>0</v>
      </c>
      <c r="J114" s="15">
        <f>SUMIF('4'!B:B,summary!A:A,'4'!D:D)</f>
        <v>0</v>
      </c>
      <c r="K114" s="15">
        <f>SUMIF('5'!B:B,summary!A:A,'5'!D:D)</f>
        <v>0</v>
      </c>
      <c r="L114" s="15">
        <f>SUMIF('6'!B:B,summary!A:A,'6'!D:D)</f>
        <v>0</v>
      </c>
      <c r="M114" s="15">
        <f>SUMIF('7'!B:B,summary!A:A,'7'!D:D)</f>
        <v>0</v>
      </c>
      <c r="N114" s="15">
        <f>SUMIF('8'!B:B,summary!A:A,'8'!D:D)</f>
        <v>0</v>
      </c>
      <c r="O114" s="15">
        <f>SUMIF('9'!B:B,summary!A:A,'9'!D:D)</f>
        <v>0</v>
      </c>
      <c r="P114" s="15">
        <f>SUMIF('10'!B:B,summary!A:A,'10'!D:D)</f>
        <v>0</v>
      </c>
      <c r="Q114" s="15">
        <f>SUMIF('11'!B:B,summary!A:A,'11'!D:D)</f>
        <v>0</v>
      </c>
      <c r="R114" s="15">
        <f>SUMIF('12'!B:B,summary!A:A,'12'!D:D)</f>
        <v>0</v>
      </c>
      <c r="S114" s="15">
        <f>SUMIF('13'!B:B,summary!A:A,'13'!D:D)</f>
        <v>0</v>
      </c>
      <c r="T114" s="15">
        <f>SUMIF('14'!B:B,summary!A:A,'14'!D:D)</f>
        <v>0</v>
      </c>
      <c r="U114" s="15">
        <f>SUMIF('15'!B:B,summary!A:A,'15'!D:D)</f>
        <v>0</v>
      </c>
      <c r="V114" s="15">
        <f>SUMIF('16'!B:B,summary!A:A,'16'!D:D)</f>
        <v>0</v>
      </c>
      <c r="W114" s="15">
        <f>SUMIF('17'!B:B,summary!A:A,'17'!D:D)</f>
        <v>0</v>
      </c>
      <c r="X114" s="15">
        <f>SUMIF('18'!B:B,summary!A:A,'18'!D:D)</f>
        <v>0</v>
      </c>
      <c r="Y114" s="15">
        <f>SUMIF('19'!B:B,summary!A:A,'19'!D:D)</f>
        <v>0</v>
      </c>
      <c r="Z114" s="15">
        <f>SUMIF('20'!B:B,summary!A:A,'20'!D:D)</f>
        <v>0</v>
      </c>
      <c r="AA114" s="15">
        <f>SUMIF('21'!B:B,summary!A:A,'21'!D:D)</f>
        <v>0</v>
      </c>
      <c r="AB114" s="15">
        <f>SUMIF('22'!B:B,summary!A:A,'22'!D:D)</f>
        <v>0</v>
      </c>
      <c r="AC114" s="15">
        <f>SUMIF('23'!B:B,summary!A:A,'23'!D:D)</f>
        <v>0</v>
      </c>
      <c r="AD114" s="15">
        <f>SUMIF('24'!B:B,summary!A:A,'24'!D:D)</f>
        <v>0</v>
      </c>
      <c r="AE114" s="15">
        <f>SUMIF('25'!B:B,summary!A:A,'25'!D:D)</f>
        <v>0</v>
      </c>
      <c r="AF114" s="15">
        <f>SUMIF('26'!B:B,summary!A:A,'26'!D:D)</f>
        <v>0</v>
      </c>
      <c r="AG114" s="15">
        <f>SUMIF('27'!B:B,summary!A:A,'27'!D:D)</f>
        <v>0</v>
      </c>
      <c r="AH114" s="15">
        <f>SUMIF('28'!B:B,summary!A:A,'28'!D:D)</f>
        <v>0</v>
      </c>
      <c r="AI114" s="15">
        <f>SUMIF('29'!B:B,summary!A:A,'29'!D:D)</f>
        <v>0</v>
      </c>
      <c r="AJ114" s="15">
        <f>SUMIF('30'!B:B,summary!A:A,'30'!D:D)</f>
        <v>0</v>
      </c>
      <c r="AK114" s="15">
        <f>SUMIF('31'!B:B,summary!A:A,'31'!D:D)</f>
        <v>0</v>
      </c>
      <c r="AL114" s="41">
        <f t="shared" si="23"/>
        <v>0</v>
      </c>
      <c r="AM114" s="75"/>
      <c r="AN114" s="96">
        <f t="shared" si="21"/>
        <v>0</v>
      </c>
      <c r="AO114" s="74">
        <f t="shared" si="22"/>
        <v>0</v>
      </c>
      <c r="AP114" s="101"/>
      <c r="AQ114" s="102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4"/>
      <c r="BW114" s="104"/>
    </row>
    <row r="115" spans="1:75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15">
        <f>SUMIF('1'!B:B,summary!A:A,'1'!D:D)</f>
        <v>0</v>
      </c>
      <c r="H115" s="15">
        <f>SUMIF('2'!B:B,summary!A:A,'2'!D:D)</f>
        <v>0</v>
      </c>
      <c r="I115" s="15">
        <f>SUMIF('3'!B:B,summary!A:A,'3'!D:D)</f>
        <v>0</v>
      </c>
      <c r="J115" s="15">
        <f>SUMIF('4'!B:B,summary!A:A,'4'!D:D)</f>
        <v>0</v>
      </c>
      <c r="K115" s="15">
        <f>SUMIF('5'!B:B,summary!A:A,'5'!D:D)</f>
        <v>1</v>
      </c>
      <c r="L115" s="15">
        <f>SUMIF('6'!B:B,summary!A:A,'6'!D:D)</f>
        <v>0</v>
      </c>
      <c r="M115" s="15">
        <f>SUMIF('7'!B:B,summary!A:A,'7'!D:D)</f>
        <v>0</v>
      </c>
      <c r="N115" s="15">
        <f>SUMIF('8'!B:B,summary!A:A,'8'!D:D)</f>
        <v>0</v>
      </c>
      <c r="O115" s="15">
        <f>SUMIF('9'!B:B,summary!A:A,'9'!D:D)</f>
        <v>0</v>
      </c>
      <c r="P115" s="15">
        <f>SUMIF('10'!B:B,summary!A:A,'10'!D:D)</f>
        <v>0</v>
      </c>
      <c r="Q115" s="15">
        <f>SUMIF('11'!B:B,summary!A:A,'11'!D:D)</f>
        <v>0</v>
      </c>
      <c r="R115" s="15">
        <f>SUMIF('12'!B:B,summary!A:A,'12'!D:D)</f>
        <v>0</v>
      </c>
      <c r="S115" s="15">
        <f>SUMIF('13'!B:B,summary!A:A,'13'!D:D)</f>
        <v>0</v>
      </c>
      <c r="T115" s="15">
        <f>SUMIF('14'!B:B,summary!A:A,'14'!D:D)</f>
        <v>0</v>
      </c>
      <c r="U115" s="15">
        <f>SUMIF('15'!B:B,summary!A:A,'15'!D:D)</f>
        <v>0</v>
      </c>
      <c r="V115" s="15">
        <f>SUMIF('16'!B:B,summary!A:A,'16'!D:D)</f>
        <v>0</v>
      </c>
      <c r="W115" s="15">
        <f>SUMIF('17'!B:B,summary!A:A,'17'!D:D)</f>
        <v>2</v>
      </c>
      <c r="X115" s="15">
        <f>SUMIF('18'!B:B,summary!A:A,'18'!D:D)</f>
        <v>0</v>
      </c>
      <c r="Y115" s="15">
        <f>SUMIF('19'!B:B,summary!A:A,'19'!D:D)</f>
        <v>1</v>
      </c>
      <c r="Z115" s="15">
        <f>SUMIF('20'!B:B,summary!A:A,'20'!D:D)</f>
        <v>0</v>
      </c>
      <c r="AA115" s="15">
        <f>SUMIF('21'!B:B,summary!A:A,'21'!D:D)</f>
        <v>0</v>
      </c>
      <c r="AB115" s="15">
        <f>SUMIF('22'!B:B,summary!A:A,'22'!D:D)</f>
        <v>1</v>
      </c>
      <c r="AC115" s="15">
        <f>SUMIF('23'!B:B,summary!A:A,'23'!D:D)</f>
        <v>1</v>
      </c>
      <c r="AD115" s="15">
        <f>SUMIF('24'!B:B,summary!A:A,'24'!D:D)</f>
        <v>1</v>
      </c>
      <c r="AE115" s="15">
        <f>SUMIF('25'!B:B,summary!A:A,'25'!D:D)</f>
        <v>0</v>
      </c>
      <c r="AF115" s="15">
        <f>SUMIF('26'!B:B,summary!A:A,'26'!D:D)</f>
        <v>0</v>
      </c>
      <c r="AG115" s="15">
        <f>SUMIF('27'!B:B,summary!A:A,'27'!D:D)</f>
        <v>0</v>
      </c>
      <c r="AH115" s="15">
        <f>SUMIF('28'!B:B,summary!A:A,'28'!D:D)</f>
        <v>0</v>
      </c>
      <c r="AI115" s="15">
        <f>SUMIF('29'!B:B,summary!A:A,'29'!D:D)</f>
        <v>1</v>
      </c>
      <c r="AJ115" s="15">
        <f>SUMIF('30'!B:B,summary!A:A,'30'!D:D)</f>
        <v>0</v>
      </c>
      <c r="AK115" s="15">
        <f>SUMIF('31'!B:B,summary!A:A,'31'!D:D)</f>
        <v>0</v>
      </c>
      <c r="AL115" s="41">
        <f t="shared" si="23"/>
        <v>8</v>
      </c>
      <c r="AM115" s="75"/>
      <c r="AN115" s="96">
        <f t="shared" si="21"/>
        <v>0</v>
      </c>
      <c r="AO115" s="74">
        <f t="shared" si="22"/>
        <v>-8</v>
      </c>
      <c r="AP115" s="101"/>
      <c r="AQ115" s="102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4"/>
      <c r="BW115" s="104"/>
    </row>
    <row r="116" spans="1:75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15">
        <f>SUMIF('1'!B:B,summary!A:A,'1'!D:D)</f>
        <v>13</v>
      </c>
      <c r="H116" s="15">
        <f>SUMIF('2'!B:B,summary!A:A,'2'!D:D)</f>
        <v>2</v>
      </c>
      <c r="I116" s="15">
        <f>SUMIF('3'!B:B,summary!A:A,'3'!D:D)</f>
        <v>2</v>
      </c>
      <c r="J116" s="15">
        <f>SUMIF('4'!B:B,summary!A:A,'4'!D:D)</f>
        <v>0</v>
      </c>
      <c r="K116" s="15">
        <f>SUMIF('5'!B:B,summary!A:A,'5'!D:D)</f>
        <v>3</v>
      </c>
      <c r="L116" s="15">
        <f>SUMIF('6'!B:B,summary!A:A,'6'!D:D)</f>
        <v>4</v>
      </c>
      <c r="M116" s="15">
        <f>SUMIF('7'!B:B,summary!A:A,'7'!D:D)</f>
        <v>0</v>
      </c>
      <c r="N116" s="15">
        <f>SUMIF('8'!B:B,summary!A:A,'8'!D:D)</f>
        <v>6</v>
      </c>
      <c r="O116" s="15">
        <f>SUMIF('9'!B:B,summary!A:A,'9'!D:D)</f>
        <v>1</v>
      </c>
      <c r="P116" s="15">
        <f>SUMIF('10'!B:B,summary!A:A,'10'!D:D)</f>
        <v>3</v>
      </c>
      <c r="Q116" s="15">
        <f>SUMIF('11'!B:B,summary!A:A,'11'!D:D)</f>
        <v>0</v>
      </c>
      <c r="R116" s="15">
        <f>SUMIF('12'!B:B,summary!A:A,'12'!D:D)</f>
        <v>0</v>
      </c>
      <c r="S116" s="15">
        <f>SUMIF('13'!B:B,summary!A:A,'13'!D:D)</f>
        <v>3</v>
      </c>
      <c r="T116" s="15">
        <f>SUMIF('14'!B:B,summary!A:A,'14'!D:D)</f>
        <v>0</v>
      </c>
      <c r="U116" s="15">
        <f>SUMIF('15'!B:B,summary!A:A,'15'!D:D)</f>
        <v>6</v>
      </c>
      <c r="V116" s="15">
        <f>SUMIF('16'!B:B,summary!A:A,'16'!D:D)</f>
        <v>1</v>
      </c>
      <c r="W116" s="15">
        <f>SUMIF('17'!B:B,summary!A:A,'17'!D:D)</f>
        <v>4</v>
      </c>
      <c r="X116" s="15">
        <f>SUMIF('18'!B:B,summary!A:A,'18'!D:D)</f>
        <v>9</v>
      </c>
      <c r="Y116" s="15">
        <f>SUMIF('19'!B:B,summary!A:A,'19'!D:D)</f>
        <v>1</v>
      </c>
      <c r="Z116" s="15">
        <f>SUMIF('20'!B:B,summary!A:A,'20'!D:D)</f>
        <v>1</v>
      </c>
      <c r="AA116" s="15">
        <f>SUMIF('21'!B:B,summary!A:A,'21'!D:D)</f>
        <v>0</v>
      </c>
      <c r="AB116" s="15">
        <f>SUMIF('22'!B:B,summary!A:A,'22'!D:D)</f>
        <v>4</v>
      </c>
      <c r="AC116" s="15">
        <f>SUMIF('23'!B:B,summary!A:A,'23'!D:D)</f>
        <v>4</v>
      </c>
      <c r="AD116" s="15">
        <f>SUMIF('24'!B:B,summary!A:A,'24'!D:D)</f>
        <v>2</v>
      </c>
      <c r="AE116" s="15">
        <f>SUMIF('25'!B:B,summary!A:A,'25'!D:D)</f>
        <v>1</v>
      </c>
      <c r="AF116" s="15">
        <f>SUMIF('26'!B:B,summary!A:A,'26'!D:D)</f>
        <v>1</v>
      </c>
      <c r="AG116" s="15">
        <f>SUMIF('27'!B:B,summary!A:A,'27'!D:D)</f>
        <v>11</v>
      </c>
      <c r="AH116" s="15">
        <f>SUMIF('28'!B:B,summary!A:A,'28'!D:D)</f>
        <v>0</v>
      </c>
      <c r="AI116" s="15">
        <f>SUMIF('29'!B:B,summary!A:A,'29'!D:D)</f>
        <v>5</v>
      </c>
      <c r="AJ116" s="15">
        <f>SUMIF('30'!B:B,summary!A:A,'30'!D:D)</f>
        <v>5</v>
      </c>
      <c r="AK116" s="15">
        <f>SUMIF('31'!B:B,summary!A:A,'31'!D:D)</f>
        <v>0</v>
      </c>
      <c r="AL116" s="41">
        <f t="shared" si="23"/>
        <v>92</v>
      </c>
      <c r="AM116" s="75"/>
      <c r="AN116" s="96">
        <f t="shared" si="21"/>
        <v>0</v>
      </c>
      <c r="AO116" s="74">
        <f t="shared" si="22"/>
        <v>-92</v>
      </c>
      <c r="AP116" s="101"/>
      <c r="AQ116" s="102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3"/>
      <c r="BU116" s="103"/>
      <c r="BV116" s="104"/>
      <c r="BW116" s="104"/>
    </row>
    <row r="117" spans="1:75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15">
        <f>SUMIF('1'!B:B,summary!A:A,'1'!D:D)</f>
        <v>13</v>
      </c>
      <c r="H117" s="15">
        <f>SUMIF('2'!B:B,summary!A:A,'2'!D:D)</f>
        <v>11</v>
      </c>
      <c r="I117" s="15">
        <f>SUMIF('3'!B:B,summary!A:A,'3'!D:D)</f>
        <v>2</v>
      </c>
      <c r="J117" s="15">
        <f>SUMIF('4'!B:B,summary!A:A,'4'!D:D)</f>
        <v>0</v>
      </c>
      <c r="K117" s="15">
        <f>SUMIF('5'!B:B,summary!A:A,'5'!D:D)</f>
        <v>7</v>
      </c>
      <c r="L117" s="15">
        <f>SUMIF('6'!B:B,summary!A:A,'6'!D:D)</f>
        <v>4</v>
      </c>
      <c r="M117" s="15">
        <f>SUMIF('7'!B:B,summary!A:A,'7'!D:D)</f>
        <v>0</v>
      </c>
      <c r="N117" s="15">
        <f>SUMIF('8'!B:B,summary!A:A,'8'!D:D)</f>
        <v>8</v>
      </c>
      <c r="O117" s="15">
        <f>SUMIF('9'!B:B,summary!A:A,'9'!D:D)</f>
        <v>5</v>
      </c>
      <c r="P117" s="15">
        <f>SUMIF('10'!B:B,summary!A:A,'10'!D:D)</f>
        <v>0</v>
      </c>
      <c r="Q117" s="15">
        <f>SUMIF('11'!B:B,summary!A:A,'11'!D:D)</f>
        <v>4</v>
      </c>
      <c r="R117" s="15">
        <f>SUMIF('12'!B:B,summary!A:A,'12'!D:D)</f>
        <v>5</v>
      </c>
      <c r="S117" s="15">
        <f>SUMIF('13'!B:B,summary!A:A,'13'!D:D)</f>
        <v>2</v>
      </c>
      <c r="T117" s="15">
        <f>SUMIF('14'!B:B,summary!A:A,'14'!D:D)</f>
        <v>0</v>
      </c>
      <c r="U117" s="15">
        <f>SUMIF('15'!B:B,summary!A:A,'15'!D:D)</f>
        <v>6</v>
      </c>
      <c r="V117" s="15">
        <f>SUMIF('16'!B:B,summary!A:A,'16'!D:D)</f>
        <v>10</v>
      </c>
      <c r="W117" s="15">
        <f>SUMIF('17'!B:B,summary!A:A,'17'!D:D)</f>
        <v>4</v>
      </c>
      <c r="X117" s="15">
        <f>SUMIF('18'!B:B,summary!A:A,'18'!D:D)</f>
        <v>4</v>
      </c>
      <c r="Y117" s="15">
        <f>SUMIF('19'!B:B,summary!A:A,'19'!D:D)</f>
        <v>9</v>
      </c>
      <c r="Z117" s="15">
        <f>SUMIF('20'!B:B,summary!A:A,'20'!D:D)</f>
        <v>4</v>
      </c>
      <c r="AA117" s="15">
        <f>SUMIF('21'!B:B,summary!A:A,'21'!D:D)</f>
        <v>0</v>
      </c>
      <c r="AB117" s="15">
        <f>SUMIF('22'!B:B,summary!A:A,'22'!D:D)</f>
        <v>10</v>
      </c>
      <c r="AC117" s="15">
        <f>SUMIF('23'!B:B,summary!A:A,'23'!D:D)</f>
        <v>9</v>
      </c>
      <c r="AD117" s="15">
        <f>SUMIF('24'!B:B,summary!A:A,'24'!D:D)</f>
        <v>4</v>
      </c>
      <c r="AE117" s="15">
        <f>SUMIF('25'!B:B,summary!A:A,'25'!D:D)</f>
        <v>4</v>
      </c>
      <c r="AF117" s="15">
        <f>SUMIF('26'!B:B,summary!A:A,'26'!D:D)</f>
        <v>4</v>
      </c>
      <c r="AG117" s="15">
        <f>SUMIF('27'!B:B,summary!A:A,'27'!D:D)</f>
        <v>0</v>
      </c>
      <c r="AH117" s="15">
        <f>SUMIF('28'!B:B,summary!A:A,'28'!D:D)</f>
        <v>0</v>
      </c>
      <c r="AI117" s="15">
        <f>SUMIF('29'!B:B,summary!A:A,'29'!D:D)</f>
        <v>4</v>
      </c>
      <c r="AJ117" s="15">
        <f>SUMIF('30'!B:B,summary!A:A,'30'!D:D)</f>
        <v>4</v>
      </c>
      <c r="AK117" s="15">
        <f>SUMIF('31'!B:B,summary!A:A,'31'!D:D)</f>
        <v>0</v>
      </c>
      <c r="AL117" s="41">
        <f t="shared" si="23"/>
        <v>137</v>
      </c>
      <c r="AM117" s="75"/>
      <c r="AN117" s="96">
        <f t="shared" si="21"/>
        <v>0</v>
      </c>
      <c r="AO117" s="74">
        <f t="shared" si="22"/>
        <v>-137</v>
      </c>
      <c r="AP117" s="101"/>
      <c r="AQ117" s="102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3"/>
      <c r="BR117" s="103"/>
      <c r="BS117" s="103"/>
      <c r="BT117" s="103"/>
      <c r="BU117" s="103"/>
      <c r="BV117" s="104"/>
      <c r="BW117" s="104"/>
    </row>
    <row r="118" spans="1:75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15">
        <f>SUMIF('1'!B:B,summary!A:A,'1'!D:D)</f>
        <v>0</v>
      </c>
      <c r="H118" s="15">
        <f>SUMIF('2'!B:B,summary!A:A,'2'!D:D)</f>
        <v>0</v>
      </c>
      <c r="I118" s="15">
        <f>SUMIF('3'!B:B,summary!A:A,'3'!D:D)</f>
        <v>0</v>
      </c>
      <c r="J118" s="15">
        <f>SUMIF('4'!B:B,summary!A:A,'4'!D:D)</f>
        <v>0</v>
      </c>
      <c r="K118" s="15">
        <f>SUMIF('5'!B:B,summary!A:A,'5'!D:D)</f>
        <v>0</v>
      </c>
      <c r="L118" s="15">
        <f>SUMIF('6'!B:B,summary!A:A,'6'!D:D)</f>
        <v>0</v>
      </c>
      <c r="M118" s="15">
        <f>SUMIF('7'!B:B,summary!A:A,'7'!D:D)</f>
        <v>0</v>
      </c>
      <c r="N118" s="15">
        <f>SUMIF('8'!B:B,summary!A:A,'8'!D:D)</f>
        <v>0</v>
      </c>
      <c r="O118" s="15">
        <f>SUMIF('9'!B:B,summary!A:A,'9'!D:D)</f>
        <v>0</v>
      </c>
      <c r="P118" s="15">
        <f>SUMIF('10'!B:B,summary!A:A,'10'!D:D)</f>
        <v>0</v>
      </c>
      <c r="Q118" s="15">
        <f>SUMIF('11'!B:B,summary!A:A,'11'!D:D)</f>
        <v>0</v>
      </c>
      <c r="R118" s="15">
        <f>SUMIF('12'!B:B,summary!A:A,'12'!D:D)</f>
        <v>0</v>
      </c>
      <c r="S118" s="15">
        <f>SUMIF('13'!B:B,summary!A:A,'13'!D:D)</f>
        <v>0</v>
      </c>
      <c r="T118" s="15">
        <f>SUMIF('14'!B:B,summary!A:A,'14'!D:D)</f>
        <v>0</v>
      </c>
      <c r="U118" s="15">
        <f>SUMIF('15'!B:B,summary!A:A,'15'!D:D)</f>
        <v>0</v>
      </c>
      <c r="V118" s="15">
        <f>SUMIF('16'!B:B,summary!A:A,'16'!D:D)</f>
        <v>0</v>
      </c>
      <c r="W118" s="15">
        <f>SUMIF('17'!B:B,summary!A:A,'17'!D:D)</f>
        <v>0</v>
      </c>
      <c r="X118" s="15">
        <f>SUMIF('18'!B:B,summary!A:A,'18'!D:D)</f>
        <v>0</v>
      </c>
      <c r="Y118" s="15">
        <f>SUMIF('19'!B:B,summary!A:A,'19'!D:D)</f>
        <v>0</v>
      </c>
      <c r="Z118" s="15">
        <f>SUMIF('20'!B:B,summary!A:A,'20'!D:D)</f>
        <v>0</v>
      </c>
      <c r="AA118" s="15">
        <f>SUMIF('21'!B:B,summary!A:A,'21'!D:D)</f>
        <v>0</v>
      </c>
      <c r="AB118" s="15">
        <f>SUMIF('22'!B:B,summary!A:A,'22'!D:D)</f>
        <v>0</v>
      </c>
      <c r="AC118" s="15">
        <f>SUMIF('23'!B:B,summary!A:A,'23'!D:D)</f>
        <v>0</v>
      </c>
      <c r="AD118" s="15">
        <f>SUMIF('24'!B:B,summary!A:A,'24'!D:D)</f>
        <v>0</v>
      </c>
      <c r="AE118" s="15">
        <f>SUMIF('25'!B:B,summary!A:A,'25'!D:D)</f>
        <v>0</v>
      </c>
      <c r="AF118" s="15">
        <f>SUMIF('26'!B:B,summary!A:A,'26'!D:D)</f>
        <v>0</v>
      </c>
      <c r="AG118" s="15">
        <f>SUMIF('27'!B:B,summary!A:A,'27'!D:D)</f>
        <v>0</v>
      </c>
      <c r="AH118" s="15">
        <f>SUMIF('28'!B:B,summary!A:A,'28'!D:D)</f>
        <v>0</v>
      </c>
      <c r="AI118" s="15">
        <f>SUMIF('29'!B:B,summary!A:A,'29'!D:D)</f>
        <v>0</v>
      </c>
      <c r="AJ118" s="15">
        <f>SUMIF('30'!B:B,summary!A:A,'30'!D:D)</f>
        <v>0</v>
      </c>
      <c r="AK118" s="15">
        <f>SUMIF('31'!B:B,summary!A:A,'31'!D:D)</f>
        <v>0</v>
      </c>
      <c r="AL118" s="41">
        <f t="shared" si="23"/>
        <v>0</v>
      </c>
      <c r="AM118" s="75"/>
      <c r="AN118" s="96">
        <f t="shared" si="21"/>
        <v>0</v>
      </c>
      <c r="AO118" s="74">
        <f t="shared" si="22"/>
        <v>0</v>
      </c>
      <c r="AP118" s="101"/>
      <c r="AQ118" s="102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4"/>
      <c r="BW118" s="104"/>
    </row>
    <row r="119" spans="1:75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15">
        <f>SUMIF('1'!B:B,summary!A:A,'1'!D:D)</f>
        <v>13</v>
      </c>
      <c r="H119" s="15">
        <f>SUMIF('2'!B:B,summary!A:A,'2'!D:D)</f>
        <v>6</v>
      </c>
      <c r="I119" s="15">
        <f>SUMIF('3'!B:B,summary!A:A,'3'!D:D)</f>
        <v>13</v>
      </c>
      <c r="J119" s="15">
        <f>SUMIF('4'!B:B,summary!A:A,'4'!D:D)</f>
        <v>0</v>
      </c>
      <c r="K119" s="15">
        <f>SUMIF('5'!B:B,summary!A:A,'5'!D:D)</f>
        <v>16</v>
      </c>
      <c r="L119" s="15">
        <f>SUMIF('6'!B:B,summary!A:A,'6'!D:D)</f>
        <v>3</v>
      </c>
      <c r="M119" s="15">
        <f>SUMIF('7'!B:B,summary!A:A,'7'!D:D)</f>
        <v>0</v>
      </c>
      <c r="N119" s="15">
        <f>SUMIF('8'!B:B,summary!A:A,'8'!D:D)</f>
        <v>8</v>
      </c>
      <c r="O119" s="15">
        <f>SUMIF('9'!B:B,summary!A:A,'9'!D:D)</f>
        <v>0</v>
      </c>
      <c r="P119" s="15">
        <f>SUMIF('10'!B:B,summary!A:A,'10'!D:D)</f>
        <v>5</v>
      </c>
      <c r="Q119" s="15">
        <f>SUMIF('11'!B:B,summary!A:A,'11'!D:D)</f>
        <v>6</v>
      </c>
      <c r="R119" s="15">
        <f>SUMIF('12'!B:B,summary!A:A,'12'!D:D)</f>
        <v>10</v>
      </c>
      <c r="S119" s="15">
        <f>SUMIF('13'!B:B,summary!A:A,'13'!D:D)</f>
        <v>2</v>
      </c>
      <c r="T119" s="15">
        <f>SUMIF('14'!B:B,summary!A:A,'14'!D:D)</f>
        <v>0</v>
      </c>
      <c r="U119" s="15">
        <f>SUMIF('15'!B:B,summary!A:A,'15'!D:D)</f>
        <v>16</v>
      </c>
      <c r="V119" s="15">
        <f>SUMIF('16'!B:B,summary!A:A,'16'!D:D)</f>
        <v>1</v>
      </c>
      <c r="W119" s="15">
        <f>SUMIF('17'!B:B,summary!A:A,'17'!D:D)</f>
        <v>5</v>
      </c>
      <c r="X119" s="15">
        <f>SUMIF('18'!B:B,summary!A:A,'18'!D:D)</f>
        <v>3</v>
      </c>
      <c r="Y119" s="15">
        <f>SUMIF('19'!B:B,summary!A:A,'19'!D:D)</f>
        <v>2</v>
      </c>
      <c r="Z119" s="15">
        <f>SUMIF('20'!B:B,summary!A:A,'20'!D:D)</f>
        <v>8</v>
      </c>
      <c r="AA119" s="15">
        <f>SUMIF('21'!B:B,summary!A:A,'21'!D:D)</f>
        <v>0</v>
      </c>
      <c r="AB119" s="15">
        <f>SUMIF('22'!B:B,summary!A:A,'22'!D:D)</f>
        <v>8</v>
      </c>
      <c r="AC119" s="15">
        <f>SUMIF('23'!B:B,summary!A:A,'23'!D:D)</f>
        <v>7</v>
      </c>
      <c r="AD119" s="15">
        <f>SUMIF('24'!B:B,summary!A:A,'24'!D:D)</f>
        <v>3</v>
      </c>
      <c r="AE119" s="15">
        <f>SUMIF('25'!B:B,summary!A:A,'25'!D:D)</f>
        <v>10</v>
      </c>
      <c r="AF119" s="15">
        <f>SUMIF('26'!B:B,summary!A:A,'26'!D:D)</f>
        <v>3</v>
      </c>
      <c r="AG119" s="15">
        <f>SUMIF('27'!B:B,summary!A:A,'27'!D:D)</f>
        <v>10</v>
      </c>
      <c r="AH119" s="15">
        <f>SUMIF('28'!B:B,summary!A:A,'28'!D:D)</f>
        <v>0</v>
      </c>
      <c r="AI119" s="15">
        <f>SUMIF('29'!B:B,summary!A:A,'29'!D:D)</f>
        <v>12</v>
      </c>
      <c r="AJ119" s="15">
        <f>SUMIF('30'!B:B,summary!A:A,'30'!D:D)</f>
        <v>2</v>
      </c>
      <c r="AK119" s="15">
        <f>SUMIF('31'!B:B,summary!A:A,'31'!D:D)</f>
        <v>0</v>
      </c>
      <c r="AL119" s="41">
        <f t="shared" si="23"/>
        <v>172</v>
      </c>
      <c r="AM119" s="75"/>
      <c r="AN119" s="96">
        <f t="shared" si="21"/>
        <v>0</v>
      </c>
      <c r="AO119" s="74">
        <f t="shared" si="22"/>
        <v>-172</v>
      </c>
      <c r="AP119" s="101"/>
      <c r="AQ119" s="102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4"/>
      <c r="BW119" s="104"/>
    </row>
    <row r="120" spans="1:75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15">
        <f>SUMIF('1'!B:B,summary!A:A,'1'!D:D)</f>
        <v>0</v>
      </c>
      <c r="H120" s="15">
        <f>SUMIF('2'!B:B,summary!A:A,'2'!D:D)</f>
        <v>0</v>
      </c>
      <c r="I120" s="15">
        <f>SUMIF('3'!B:B,summary!A:A,'3'!D:D)</f>
        <v>0</v>
      </c>
      <c r="J120" s="15">
        <f>SUMIF('4'!B:B,summary!A:A,'4'!D:D)</f>
        <v>0</v>
      </c>
      <c r="K120" s="15">
        <f>SUMIF('5'!B:B,summary!A:A,'5'!D:D)</f>
        <v>1</v>
      </c>
      <c r="L120" s="15">
        <f>SUMIF('6'!B:B,summary!A:A,'6'!D:D)</f>
        <v>0</v>
      </c>
      <c r="M120" s="15">
        <f>SUMIF('7'!B:B,summary!A:A,'7'!D:D)</f>
        <v>0</v>
      </c>
      <c r="N120" s="15">
        <f>SUMIF('8'!B:B,summary!A:A,'8'!D:D)</f>
        <v>0</v>
      </c>
      <c r="O120" s="15">
        <f>SUMIF('9'!B:B,summary!A:A,'9'!D:D)</f>
        <v>1</v>
      </c>
      <c r="P120" s="15">
        <f>SUMIF('10'!B:B,summary!A:A,'10'!D:D)</f>
        <v>0</v>
      </c>
      <c r="Q120" s="15">
        <f>SUMIF('11'!B:B,summary!A:A,'11'!D:D)</f>
        <v>0</v>
      </c>
      <c r="R120" s="15">
        <f>SUMIF('12'!B:B,summary!A:A,'12'!D:D)</f>
        <v>0</v>
      </c>
      <c r="S120" s="15">
        <f>SUMIF('13'!B:B,summary!A:A,'13'!D:D)</f>
        <v>0</v>
      </c>
      <c r="T120" s="15">
        <f>SUMIF('14'!B:B,summary!A:A,'14'!D:D)</f>
        <v>0</v>
      </c>
      <c r="U120" s="15">
        <f>SUMIF('15'!B:B,summary!A:A,'15'!D:D)</f>
        <v>0</v>
      </c>
      <c r="V120" s="15">
        <f>SUMIF('16'!B:B,summary!A:A,'16'!D:D)</f>
        <v>0</v>
      </c>
      <c r="W120" s="15">
        <f>SUMIF('17'!B:B,summary!A:A,'17'!D:D)</f>
        <v>0</v>
      </c>
      <c r="X120" s="15">
        <f>SUMIF('18'!B:B,summary!A:A,'18'!D:D)</f>
        <v>0</v>
      </c>
      <c r="Y120" s="15">
        <f>SUMIF('19'!B:B,summary!A:A,'19'!D:D)</f>
        <v>0</v>
      </c>
      <c r="Z120" s="15">
        <f>SUMIF('20'!B:B,summary!A:A,'20'!D:D)</f>
        <v>0</v>
      </c>
      <c r="AA120" s="15">
        <f>SUMIF('21'!B:B,summary!A:A,'21'!D:D)</f>
        <v>0</v>
      </c>
      <c r="AB120" s="15">
        <f>SUMIF('22'!B:B,summary!A:A,'22'!D:D)</f>
        <v>0</v>
      </c>
      <c r="AC120" s="15">
        <f>SUMIF('23'!B:B,summary!A:A,'23'!D:D)</f>
        <v>1</v>
      </c>
      <c r="AD120" s="15">
        <f>SUMIF('24'!B:B,summary!A:A,'24'!D:D)</f>
        <v>0</v>
      </c>
      <c r="AE120" s="15">
        <f>SUMIF('25'!B:B,summary!A:A,'25'!D:D)</f>
        <v>0</v>
      </c>
      <c r="AF120" s="15">
        <f>SUMIF('26'!B:B,summary!A:A,'26'!D:D)</f>
        <v>1</v>
      </c>
      <c r="AG120" s="15">
        <f>SUMIF('27'!B:B,summary!A:A,'27'!D:D)</f>
        <v>0</v>
      </c>
      <c r="AH120" s="15">
        <f>SUMIF('28'!B:B,summary!A:A,'28'!D:D)</f>
        <v>0</v>
      </c>
      <c r="AI120" s="15">
        <f>SUMIF('29'!B:B,summary!A:A,'29'!D:D)</f>
        <v>0</v>
      </c>
      <c r="AJ120" s="15">
        <f>SUMIF('30'!B:B,summary!A:A,'30'!D:D)</f>
        <v>0</v>
      </c>
      <c r="AK120" s="15">
        <f>SUMIF('31'!B:B,summary!A:A,'31'!D:D)</f>
        <v>0</v>
      </c>
      <c r="AL120" s="41">
        <f t="shared" si="23"/>
        <v>4</v>
      </c>
      <c r="AM120" s="75"/>
      <c r="AN120" s="96">
        <f t="shared" si="21"/>
        <v>0</v>
      </c>
      <c r="AO120" s="74">
        <f t="shared" si="22"/>
        <v>-4</v>
      </c>
      <c r="AP120" s="101"/>
      <c r="AQ120" s="102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4"/>
      <c r="BW120" s="104"/>
    </row>
    <row r="121" spans="1:75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15">
        <f>SUMIF('1'!B:B,summary!A:A,'1'!D:D)</f>
        <v>0</v>
      </c>
      <c r="H121" s="15">
        <f>SUMIF('2'!B:B,summary!A:A,'2'!D:D)</f>
        <v>0</v>
      </c>
      <c r="I121" s="15">
        <f>SUMIF('3'!B:B,summary!A:A,'3'!D:D)</f>
        <v>0</v>
      </c>
      <c r="J121" s="15">
        <f>SUMIF('4'!B:B,summary!A:A,'4'!D:D)</f>
        <v>0</v>
      </c>
      <c r="K121" s="15">
        <f>SUMIF('5'!B:B,summary!A:A,'5'!D:D)</f>
        <v>0</v>
      </c>
      <c r="L121" s="15">
        <f>SUMIF('6'!B:B,summary!A:A,'6'!D:D)</f>
        <v>0</v>
      </c>
      <c r="M121" s="15">
        <f>SUMIF('7'!B:B,summary!A:A,'7'!D:D)</f>
        <v>0</v>
      </c>
      <c r="N121" s="15">
        <f>SUMIF('8'!B:B,summary!A:A,'8'!D:D)</f>
        <v>0</v>
      </c>
      <c r="O121" s="15">
        <f>SUMIF('9'!B:B,summary!A:A,'9'!D:D)</f>
        <v>0</v>
      </c>
      <c r="P121" s="15">
        <f>SUMIF('10'!B:B,summary!A:A,'10'!D:D)</f>
        <v>0</v>
      </c>
      <c r="Q121" s="15">
        <f>SUMIF('11'!B:B,summary!A:A,'11'!D:D)</f>
        <v>0.5</v>
      </c>
      <c r="R121" s="15">
        <f>SUMIF('12'!B:B,summary!A:A,'12'!D:D)</f>
        <v>0</v>
      </c>
      <c r="S121" s="15">
        <f>SUMIF('13'!B:B,summary!A:A,'13'!D:D)</f>
        <v>0</v>
      </c>
      <c r="T121" s="15">
        <f>SUMIF('14'!B:B,summary!A:A,'14'!D:D)</f>
        <v>0</v>
      </c>
      <c r="U121" s="15">
        <f>SUMIF('15'!B:B,summary!A:A,'15'!D:D)</f>
        <v>0</v>
      </c>
      <c r="V121" s="15">
        <f>SUMIF('16'!B:B,summary!A:A,'16'!D:D)</f>
        <v>1</v>
      </c>
      <c r="W121" s="15">
        <f>SUMIF('17'!B:B,summary!A:A,'17'!D:D)</f>
        <v>0</v>
      </c>
      <c r="X121" s="15">
        <f>SUMIF('18'!B:B,summary!A:A,'18'!D:D)</f>
        <v>0</v>
      </c>
      <c r="Y121" s="15">
        <f>SUMIF('19'!B:B,summary!A:A,'19'!D:D)</f>
        <v>0</v>
      </c>
      <c r="Z121" s="15">
        <f>SUMIF('20'!B:B,summary!A:A,'20'!D:D)</f>
        <v>0</v>
      </c>
      <c r="AA121" s="15">
        <f>SUMIF('21'!B:B,summary!A:A,'21'!D:D)</f>
        <v>0</v>
      </c>
      <c r="AB121" s="15">
        <f>SUMIF('22'!B:B,summary!A:A,'22'!D:D)</f>
        <v>0</v>
      </c>
      <c r="AC121" s="15">
        <f>SUMIF('23'!B:B,summary!A:A,'23'!D:D)</f>
        <v>0</v>
      </c>
      <c r="AD121" s="15">
        <f>SUMIF('24'!B:B,summary!A:A,'24'!D:D)</f>
        <v>0.5</v>
      </c>
      <c r="AE121" s="15">
        <f>SUMIF('25'!B:B,summary!A:A,'25'!D:D)</f>
        <v>0</v>
      </c>
      <c r="AF121" s="15">
        <f>SUMIF('26'!B:B,summary!A:A,'26'!D:D)</f>
        <v>0</v>
      </c>
      <c r="AG121" s="15">
        <f>SUMIF('27'!B:B,summary!A:A,'27'!D:D)</f>
        <v>0</v>
      </c>
      <c r="AH121" s="15">
        <f>SUMIF('28'!B:B,summary!A:A,'28'!D:D)</f>
        <v>0</v>
      </c>
      <c r="AI121" s="15">
        <f>SUMIF('29'!B:B,summary!A:A,'29'!D:D)</f>
        <v>0</v>
      </c>
      <c r="AJ121" s="15">
        <f>SUMIF('30'!B:B,summary!A:A,'30'!D:D)</f>
        <v>0.5</v>
      </c>
      <c r="AK121" s="15">
        <f>SUMIF('31'!B:B,summary!A:A,'31'!D:D)</f>
        <v>0</v>
      </c>
      <c r="AL121" s="41">
        <f t="shared" si="23"/>
        <v>2.5</v>
      </c>
      <c r="AM121" s="75"/>
      <c r="AN121" s="96">
        <f t="shared" si="21"/>
        <v>0</v>
      </c>
      <c r="AO121" s="74">
        <f t="shared" si="22"/>
        <v>-2.5</v>
      </c>
      <c r="AP121" s="101"/>
      <c r="AQ121" s="102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4"/>
      <c r="BW121" s="104"/>
    </row>
    <row r="122" spans="1:75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15">
        <f>SUMIF('1'!B:B,summary!A:A,'1'!D:D)</f>
        <v>5</v>
      </c>
      <c r="H122" s="15">
        <f>SUMIF('2'!B:B,summary!A:A,'2'!D:D)</f>
        <v>5</v>
      </c>
      <c r="I122" s="15">
        <f>SUMIF('3'!B:B,summary!A:A,'3'!D:D)</f>
        <v>7</v>
      </c>
      <c r="J122" s="15">
        <f>SUMIF('4'!B:B,summary!A:A,'4'!D:D)</f>
        <v>0</v>
      </c>
      <c r="K122" s="15">
        <f>SUMIF('5'!B:B,summary!A:A,'5'!D:D)</f>
        <v>7</v>
      </c>
      <c r="L122" s="15">
        <f>SUMIF('6'!B:B,summary!A:A,'6'!D:D)</f>
        <v>3</v>
      </c>
      <c r="M122" s="15">
        <f>SUMIF('7'!B:B,summary!A:A,'7'!D:D)</f>
        <v>0</v>
      </c>
      <c r="N122" s="15">
        <f>SUMIF('8'!B:B,summary!A:A,'8'!D:D)</f>
        <v>3</v>
      </c>
      <c r="O122" s="15">
        <f>SUMIF('9'!B:B,summary!A:A,'9'!D:D)</f>
        <v>5</v>
      </c>
      <c r="P122" s="15">
        <f>SUMIF('10'!B:B,summary!A:A,'10'!D:D)</f>
        <v>3</v>
      </c>
      <c r="Q122" s="15">
        <f>SUMIF('11'!B:B,summary!A:A,'11'!D:D)</f>
        <v>4</v>
      </c>
      <c r="R122" s="15">
        <f>SUMIF('12'!B:B,summary!A:A,'12'!D:D)</f>
        <v>2</v>
      </c>
      <c r="S122" s="15">
        <f>SUMIF('13'!B:B,summary!A:A,'13'!D:D)</f>
        <v>3</v>
      </c>
      <c r="T122" s="15">
        <f>SUMIF('14'!B:B,summary!A:A,'14'!D:D)</f>
        <v>0</v>
      </c>
      <c r="U122" s="15">
        <f>SUMIF('15'!B:B,summary!A:A,'15'!D:D)</f>
        <v>3</v>
      </c>
      <c r="V122" s="15">
        <f>SUMIF('16'!B:B,summary!A:A,'16'!D:D)</f>
        <v>5</v>
      </c>
      <c r="W122" s="15">
        <f>SUMIF('17'!B:B,summary!A:A,'17'!D:D)</f>
        <v>3</v>
      </c>
      <c r="X122" s="15">
        <f>SUMIF('18'!B:B,summary!A:A,'18'!D:D)</f>
        <v>1</v>
      </c>
      <c r="Y122" s="15">
        <f>SUMIF('19'!B:B,summary!A:A,'19'!D:D)</f>
        <v>1</v>
      </c>
      <c r="Z122" s="15">
        <f>SUMIF('20'!B:B,summary!A:A,'20'!D:D)</f>
        <v>6</v>
      </c>
      <c r="AA122" s="15">
        <f>SUMIF('21'!B:B,summary!A:A,'21'!D:D)</f>
        <v>0</v>
      </c>
      <c r="AB122" s="15">
        <f>SUMIF('22'!B:B,summary!A:A,'22'!D:D)</f>
        <v>10</v>
      </c>
      <c r="AC122" s="15">
        <f>SUMIF('23'!B:B,summary!A:A,'23'!D:D)</f>
        <v>5</v>
      </c>
      <c r="AD122" s="15">
        <f>SUMIF('24'!B:B,summary!A:A,'24'!D:D)</f>
        <v>3</v>
      </c>
      <c r="AE122" s="15">
        <f>SUMIF('25'!B:B,summary!A:A,'25'!D:D)</f>
        <v>4</v>
      </c>
      <c r="AF122" s="15">
        <f>SUMIF('26'!B:B,summary!A:A,'26'!D:D)</f>
        <v>4</v>
      </c>
      <c r="AG122" s="15">
        <f>SUMIF('27'!B:B,summary!A:A,'27'!D:D)</f>
        <v>5</v>
      </c>
      <c r="AH122" s="15">
        <f>SUMIF('28'!B:B,summary!A:A,'28'!D:D)</f>
        <v>0</v>
      </c>
      <c r="AI122" s="15">
        <f>SUMIF('29'!B:B,summary!A:A,'29'!D:D)</f>
        <v>2</v>
      </c>
      <c r="AJ122" s="15">
        <f>SUMIF('30'!B:B,summary!A:A,'30'!D:D)</f>
        <v>2</v>
      </c>
      <c r="AK122" s="15">
        <f>SUMIF('31'!B:B,summary!A:A,'31'!D:D)</f>
        <v>0</v>
      </c>
      <c r="AL122" s="41">
        <f t="shared" si="23"/>
        <v>101</v>
      </c>
      <c r="AM122" s="75"/>
      <c r="AN122" s="96">
        <f t="shared" si="21"/>
        <v>0</v>
      </c>
      <c r="AO122" s="74">
        <f t="shared" si="22"/>
        <v>-101</v>
      </c>
      <c r="AP122" s="101"/>
      <c r="AQ122" s="102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103"/>
      <c r="BU122" s="103"/>
      <c r="BV122" s="104"/>
      <c r="BW122" s="104"/>
    </row>
    <row r="123" spans="1:75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15">
        <f>SUMIF('1'!B:B,summary!A:A,'1'!D:D)</f>
        <v>3</v>
      </c>
      <c r="H123" s="15">
        <f>SUMIF('2'!B:B,summary!A:A,'2'!D:D)</f>
        <v>0</v>
      </c>
      <c r="I123" s="15">
        <f>SUMIF('3'!B:B,summary!A:A,'3'!D:D)</f>
        <v>1</v>
      </c>
      <c r="J123" s="15">
        <f>SUMIF('4'!B:B,summary!A:A,'4'!D:D)</f>
        <v>0</v>
      </c>
      <c r="K123" s="15">
        <f>SUMIF('5'!B:B,summary!A:A,'5'!D:D)</f>
        <v>1</v>
      </c>
      <c r="L123" s="15">
        <f>SUMIF('6'!B:B,summary!A:A,'6'!D:D)</f>
        <v>0</v>
      </c>
      <c r="M123" s="15">
        <f>SUMIF('7'!B:B,summary!A:A,'7'!D:D)</f>
        <v>0</v>
      </c>
      <c r="N123" s="15">
        <f>SUMIF('8'!B:B,summary!A:A,'8'!D:D)</f>
        <v>3</v>
      </c>
      <c r="O123" s="15">
        <f>SUMIF('9'!B:B,summary!A:A,'9'!D:D)</f>
        <v>0</v>
      </c>
      <c r="P123" s="15">
        <f>SUMIF('10'!B:B,summary!A:A,'10'!D:D)</f>
        <v>0</v>
      </c>
      <c r="Q123" s="15">
        <f>SUMIF('11'!B:B,summary!A:A,'11'!D:D)</f>
        <v>0</v>
      </c>
      <c r="R123" s="15">
        <f>SUMIF('12'!B:B,summary!A:A,'12'!D:D)</f>
        <v>0</v>
      </c>
      <c r="S123" s="15">
        <f>SUMIF('13'!B:B,summary!A:A,'13'!D:D)</f>
        <v>1</v>
      </c>
      <c r="T123" s="15">
        <f>SUMIF('14'!B:B,summary!A:A,'14'!D:D)</f>
        <v>0</v>
      </c>
      <c r="U123" s="15">
        <f>SUMIF('15'!B:B,summary!A:A,'15'!D:D)</f>
        <v>0</v>
      </c>
      <c r="V123" s="15">
        <f>SUMIF('16'!B:B,summary!A:A,'16'!D:D)</f>
        <v>0</v>
      </c>
      <c r="W123" s="15">
        <f>SUMIF('17'!B:B,summary!A:A,'17'!D:D)</f>
        <v>0</v>
      </c>
      <c r="X123" s="15">
        <f>SUMIF('18'!B:B,summary!A:A,'18'!D:D)</f>
        <v>0</v>
      </c>
      <c r="Y123" s="15">
        <f>SUMIF('19'!B:B,summary!A:A,'19'!D:D)</f>
        <v>1</v>
      </c>
      <c r="Z123" s="15">
        <f>SUMIF('20'!B:B,summary!A:A,'20'!D:D)</f>
        <v>0</v>
      </c>
      <c r="AA123" s="15">
        <f>SUMIF('21'!B:B,summary!A:A,'21'!D:D)</f>
        <v>0</v>
      </c>
      <c r="AB123" s="15">
        <f>SUMIF('22'!B:B,summary!A:A,'22'!D:D)</f>
        <v>1</v>
      </c>
      <c r="AC123" s="15">
        <f>SUMIF('23'!B:B,summary!A:A,'23'!D:D)</f>
        <v>0</v>
      </c>
      <c r="AD123" s="15">
        <f>SUMIF('24'!B:B,summary!A:A,'24'!D:D)</f>
        <v>0</v>
      </c>
      <c r="AE123" s="15">
        <f>SUMIF('25'!B:B,summary!A:A,'25'!D:D)</f>
        <v>0</v>
      </c>
      <c r="AF123" s="15">
        <f>SUMIF('26'!B:B,summary!A:A,'26'!D:D)</f>
        <v>0</v>
      </c>
      <c r="AG123" s="15">
        <f>SUMIF('27'!B:B,summary!A:A,'27'!D:D)</f>
        <v>1</v>
      </c>
      <c r="AH123" s="15">
        <f>SUMIF('28'!B:B,summary!A:A,'28'!D:D)</f>
        <v>0</v>
      </c>
      <c r="AI123" s="15">
        <f>SUMIF('29'!B:B,summary!A:A,'29'!D:D)</f>
        <v>1</v>
      </c>
      <c r="AJ123" s="15">
        <f>SUMIF('30'!B:B,summary!A:A,'30'!D:D)</f>
        <v>0</v>
      </c>
      <c r="AK123" s="15">
        <f>SUMIF('31'!B:B,summary!A:A,'31'!D:D)</f>
        <v>0</v>
      </c>
      <c r="AL123" s="41">
        <f t="shared" si="23"/>
        <v>13</v>
      </c>
      <c r="AM123" s="75"/>
      <c r="AN123" s="96">
        <f t="shared" si="21"/>
        <v>0</v>
      </c>
      <c r="AO123" s="74">
        <f t="shared" si="22"/>
        <v>-13</v>
      </c>
      <c r="AP123" s="101"/>
      <c r="AQ123" s="102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103"/>
      <c r="BU123" s="103"/>
      <c r="BV123" s="104"/>
      <c r="BW123" s="104"/>
    </row>
    <row r="124" spans="1:75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15">
        <f>SUMIF('1'!B:B,summary!A:A,'1'!D:D)</f>
        <v>25</v>
      </c>
      <c r="H124" s="15">
        <f>SUMIF('2'!B:B,summary!A:A,'2'!D:D)</f>
        <v>15</v>
      </c>
      <c r="I124" s="15">
        <f>SUMIF('3'!B:B,summary!A:A,'3'!D:D)</f>
        <v>11</v>
      </c>
      <c r="J124" s="15">
        <f>SUMIF('4'!B:B,summary!A:A,'4'!D:D)</f>
        <v>0</v>
      </c>
      <c r="K124" s="15">
        <f>SUMIF('5'!B:B,summary!A:A,'5'!D:D)</f>
        <v>11</v>
      </c>
      <c r="L124" s="15">
        <f>SUMIF('6'!B:B,summary!A:A,'6'!D:D)</f>
        <v>4</v>
      </c>
      <c r="M124" s="15">
        <f>SUMIF('7'!B:B,summary!A:A,'7'!D:D)</f>
        <v>0</v>
      </c>
      <c r="N124" s="15">
        <f>SUMIF('8'!B:B,summary!A:A,'8'!D:D)</f>
        <v>18</v>
      </c>
      <c r="O124" s="15">
        <f>SUMIF('9'!B:B,summary!A:A,'9'!D:D)</f>
        <v>17</v>
      </c>
      <c r="P124" s="15">
        <f>SUMIF('10'!B:B,summary!A:A,'10'!D:D)</f>
        <v>6</v>
      </c>
      <c r="Q124" s="15">
        <f>SUMIF('11'!B:B,summary!A:A,'11'!D:D)</f>
        <v>8</v>
      </c>
      <c r="R124" s="15">
        <f>SUMIF('12'!B:B,summary!A:A,'12'!D:D)</f>
        <v>12</v>
      </c>
      <c r="S124" s="15">
        <f>SUMIF('13'!B:B,summary!A:A,'13'!D:D)</f>
        <v>8</v>
      </c>
      <c r="T124" s="15">
        <f>SUMIF('14'!B:B,summary!A:A,'14'!D:D)</f>
        <v>0</v>
      </c>
      <c r="U124" s="15">
        <f>SUMIF('15'!B:B,summary!A:A,'15'!D:D)</f>
        <v>15</v>
      </c>
      <c r="V124" s="15">
        <f>SUMIF('16'!B:B,summary!A:A,'16'!D:D)</f>
        <v>17</v>
      </c>
      <c r="W124" s="15">
        <f>SUMIF('17'!B:B,summary!A:A,'17'!D:D)</f>
        <v>8</v>
      </c>
      <c r="X124" s="15">
        <f>SUMIF('18'!B:B,summary!A:A,'18'!D:D)</f>
        <v>6</v>
      </c>
      <c r="Y124" s="15">
        <f>SUMIF('19'!B:B,summary!A:A,'19'!D:D)</f>
        <v>11</v>
      </c>
      <c r="Z124" s="15">
        <f>SUMIF('20'!B:B,summary!A:A,'20'!D:D)</f>
        <v>5</v>
      </c>
      <c r="AA124" s="15">
        <f>SUMIF('21'!B:B,summary!A:A,'21'!D:D)</f>
        <v>0</v>
      </c>
      <c r="AB124" s="15">
        <f>SUMIF('22'!B:B,summary!A:A,'22'!D:D)</f>
        <v>16</v>
      </c>
      <c r="AC124" s="15">
        <f>SUMIF('23'!B:B,summary!A:A,'23'!D:D)</f>
        <v>12</v>
      </c>
      <c r="AD124" s="15">
        <f>SUMIF('24'!B:B,summary!A:A,'24'!D:D)</f>
        <v>9</v>
      </c>
      <c r="AE124" s="15">
        <f>SUMIF('25'!B:B,summary!A:A,'25'!D:D)</f>
        <v>6</v>
      </c>
      <c r="AF124" s="15">
        <f>SUMIF('26'!B:B,summary!A:A,'26'!D:D)</f>
        <v>10</v>
      </c>
      <c r="AG124" s="15">
        <f>SUMIF('27'!B:B,summary!A:A,'27'!D:D)</f>
        <v>6</v>
      </c>
      <c r="AH124" s="15">
        <f>SUMIF('28'!B:B,summary!A:A,'28'!D:D)</f>
        <v>0</v>
      </c>
      <c r="AI124" s="15">
        <f>SUMIF('29'!B:B,summary!A:A,'29'!D:D)</f>
        <v>15</v>
      </c>
      <c r="AJ124" s="15">
        <f>SUMIF('30'!B:B,summary!A:A,'30'!D:D)</f>
        <v>5</v>
      </c>
      <c r="AK124" s="15">
        <f>SUMIF('31'!B:B,summary!A:A,'31'!D:D)</f>
        <v>0</v>
      </c>
      <c r="AL124" s="41">
        <f t="shared" si="23"/>
        <v>276</v>
      </c>
      <c r="AM124" s="75"/>
      <c r="AN124" s="96">
        <f t="shared" si="21"/>
        <v>0</v>
      </c>
      <c r="AO124" s="74">
        <f t="shared" si="22"/>
        <v>-276</v>
      </c>
      <c r="AP124" s="101"/>
      <c r="AQ124" s="102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103"/>
      <c r="BU124" s="103"/>
      <c r="BV124" s="104"/>
      <c r="BW124" s="104"/>
    </row>
    <row r="125" spans="1:75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15">
        <f>SUMIF('1'!B:B,summary!A:A,'1'!D:D)</f>
        <v>0</v>
      </c>
      <c r="H125" s="15">
        <f>SUMIF('2'!B:B,summary!A:A,'2'!D:D)</f>
        <v>1</v>
      </c>
      <c r="I125" s="15">
        <f>SUMIF('3'!B:B,summary!A:A,'3'!D:D)</f>
        <v>2</v>
      </c>
      <c r="J125" s="15">
        <f>SUMIF('4'!B:B,summary!A:A,'4'!D:D)</f>
        <v>0</v>
      </c>
      <c r="K125" s="15">
        <f>SUMIF('5'!B:B,summary!A:A,'5'!D:D)</f>
        <v>1</v>
      </c>
      <c r="L125" s="15">
        <f>SUMIF('6'!B:B,summary!A:A,'6'!D:D)</f>
        <v>1</v>
      </c>
      <c r="M125" s="15">
        <f>SUMIF('7'!B:B,summary!A:A,'7'!D:D)</f>
        <v>0</v>
      </c>
      <c r="N125" s="15">
        <f>SUMIF('8'!B:B,summary!A:A,'8'!D:D)</f>
        <v>0</v>
      </c>
      <c r="O125" s="15">
        <f>SUMIF('9'!B:B,summary!A:A,'9'!D:D)</f>
        <v>1</v>
      </c>
      <c r="P125" s="15">
        <f>SUMIF('10'!B:B,summary!A:A,'10'!D:D)</f>
        <v>1</v>
      </c>
      <c r="Q125" s="15">
        <f>SUMIF('11'!B:B,summary!A:A,'11'!D:D)</f>
        <v>1</v>
      </c>
      <c r="R125" s="15">
        <f>SUMIF('12'!B:B,summary!A:A,'12'!D:D)</f>
        <v>1</v>
      </c>
      <c r="S125" s="15">
        <f>SUMIF('13'!B:B,summary!A:A,'13'!D:D)</f>
        <v>1</v>
      </c>
      <c r="T125" s="15">
        <f>SUMIF('14'!B:B,summary!A:A,'14'!D:D)</f>
        <v>0</v>
      </c>
      <c r="U125" s="15">
        <f>SUMIF('15'!B:B,summary!A:A,'15'!D:D)</f>
        <v>0</v>
      </c>
      <c r="V125" s="15">
        <f>SUMIF('16'!B:B,summary!A:A,'16'!D:D)</f>
        <v>1</v>
      </c>
      <c r="W125" s="15">
        <f>SUMIF('17'!B:B,summary!A:A,'17'!D:D)</f>
        <v>1</v>
      </c>
      <c r="X125" s="15">
        <f>SUMIF('18'!B:B,summary!A:A,'18'!D:D)</f>
        <v>1</v>
      </c>
      <c r="Y125" s="15">
        <f>SUMIF('19'!B:B,summary!A:A,'19'!D:D)</f>
        <v>1</v>
      </c>
      <c r="Z125" s="15">
        <f>SUMIF('20'!B:B,summary!A:A,'20'!D:D)</f>
        <v>1</v>
      </c>
      <c r="AA125" s="15">
        <f>SUMIF('21'!B:B,summary!A:A,'21'!D:D)</f>
        <v>0</v>
      </c>
      <c r="AB125" s="15">
        <f>SUMIF('22'!B:B,summary!A:A,'22'!D:D)</f>
        <v>0</v>
      </c>
      <c r="AC125" s="15">
        <f>SUMIF('23'!B:B,summary!A:A,'23'!D:D)</f>
        <v>0</v>
      </c>
      <c r="AD125" s="15">
        <f>SUMIF('24'!B:B,summary!A:A,'24'!D:D)</f>
        <v>0</v>
      </c>
      <c r="AE125" s="15">
        <f>SUMIF('25'!B:B,summary!A:A,'25'!D:D)</f>
        <v>0</v>
      </c>
      <c r="AF125" s="15">
        <f>SUMIF('26'!B:B,summary!A:A,'26'!D:D)</f>
        <v>0</v>
      </c>
      <c r="AG125" s="15">
        <f>SUMIF('27'!B:B,summary!A:A,'27'!D:D)</f>
        <v>0</v>
      </c>
      <c r="AH125" s="15">
        <f>SUMIF('28'!B:B,summary!A:A,'28'!D:D)</f>
        <v>0</v>
      </c>
      <c r="AI125" s="15">
        <f>SUMIF('29'!B:B,summary!A:A,'29'!D:D)</f>
        <v>0</v>
      </c>
      <c r="AJ125" s="15">
        <f>SUMIF('30'!B:B,summary!A:A,'30'!D:D)</f>
        <v>0</v>
      </c>
      <c r="AK125" s="15">
        <f>SUMIF('31'!B:B,summary!A:A,'31'!D:D)</f>
        <v>0</v>
      </c>
      <c r="AL125" s="88">
        <f t="shared" si="23"/>
        <v>15</v>
      </c>
      <c r="AM125" s="75"/>
      <c r="AN125" s="96">
        <f t="shared" si="21"/>
        <v>0</v>
      </c>
      <c r="AO125" s="74">
        <f t="shared" si="22"/>
        <v>-15</v>
      </c>
      <c r="AP125" s="101"/>
      <c r="AQ125" s="102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4"/>
      <c r="BW125" s="104"/>
    </row>
    <row r="126" spans="1:75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15">
        <f>SUMIF('1'!B:B,summary!A:A,'1'!D:D)</f>
        <v>0</v>
      </c>
      <c r="H126" s="15">
        <f>SUMIF('2'!B:B,summary!A:A,'2'!D:D)</f>
        <v>0</v>
      </c>
      <c r="I126" s="15">
        <f>SUMIF('3'!B:B,summary!A:A,'3'!D:D)</f>
        <v>0</v>
      </c>
      <c r="J126" s="15">
        <f>SUMIF('4'!B:B,summary!A:A,'4'!D:D)</f>
        <v>0</v>
      </c>
      <c r="K126" s="15">
        <f>SUMIF('5'!B:B,summary!A:A,'5'!D:D)</f>
        <v>0</v>
      </c>
      <c r="L126" s="15">
        <f>SUMIF('6'!B:B,summary!A:A,'6'!D:D)</f>
        <v>0</v>
      </c>
      <c r="M126" s="15">
        <f>SUMIF('7'!B:B,summary!A:A,'7'!D:D)</f>
        <v>0</v>
      </c>
      <c r="N126" s="15">
        <f>SUMIF('8'!B:B,summary!A:A,'8'!D:D)</f>
        <v>0</v>
      </c>
      <c r="O126" s="15">
        <f>SUMIF('9'!B:B,summary!A:A,'9'!D:D)</f>
        <v>0</v>
      </c>
      <c r="P126" s="15">
        <f>SUMIF('10'!B:B,summary!A:A,'10'!D:D)</f>
        <v>0</v>
      </c>
      <c r="Q126" s="15">
        <f>SUMIF('11'!B:B,summary!A:A,'11'!D:D)</f>
        <v>0</v>
      </c>
      <c r="R126" s="15">
        <f>SUMIF('12'!B:B,summary!A:A,'12'!D:D)</f>
        <v>1</v>
      </c>
      <c r="S126" s="15">
        <f>SUMIF('13'!B:B,summary!A:A,'13'!D:D)</f>
        <v>0</v>
      </c>
      <c r="T126" s="15">
        <f>SUMIF('14'!B:B,summary!A:A,'14'!D:D)</f>
        <v>0</v>
      </c>
      <c r="U126" s="15">
        <f>SUMIF('15'!B:B,summary!A:A,'15'!D:D)</f>
        <v>0</v>
      </c>
      <c r="V126" s="15">
        <f>SUMIF('16'!B:B,summary!A:A,'16'!D:D)</f>
        <v>0</v>
      </c>
      <c r="W126" s="15">
        <f>SUMIF('17'!B:B,summary!A:A,'17'!D:D)</f>
        <v>0</v>
      </c>
      <c r="X126" s="15">
        <f>SUMIF('18'!B:B,summary!A:A,'18'!D:D)</f>
        <v>0</v>
      </c>
      <c r="Y126" s="15">
        <f>SUMIF('19'!B:B,summary!A:A,'19'!D:D)</f>
        <v>0</v>
      </c>
      <c r="Z126" s="15">
        <f>SUMIF('20'!B:B,summary!A:A,'20'!D:D)</f>
        <v>0</v>
      </c>
      <c r="AA126" s="15">
        <f>SUMIF('21'!B:B,summary!A:A,'21'!D:D)</f>
        <v>0</v>
      </c>
      <c r="AB126" s="15">
        <f>SUMIF('22'!B:B,summary!A:A,'22'!D:D)</f>
        <v>0</v>
      </c>
      <c r="AC126" s="15">
        <f>SUMIF('23'!B:B,summary!A:A,'23'!D:D)</f>
        <v>1</v>
      </c>
      <c r="AD126" s="15">
        <f>SUMIF('24'!B:B,summary!A:A,'24'!D:D)</f>
        <v>0</v>
      </c>
      <c r="AE126" s="15">
        <f>SUMIF('25'!B:B,summary!A:A,'25'!D:D)</f>
        <v>0</v>
      </c>
      <c r="AF126" s="15">
        <f>SUMIF('26'!B:B,summary!A:A,'26'!D:D)</f>
        <v>0</v>
      </c>
      <c r="AG126" s="15">
        <f>SUMIF('27'!B:B,summary!A:A,'27'!D:D)</f>
        <v>0</v>
      </c>
      <c r="AH126" s="15">
        <f>SUMIF('28'!B:B,summary!A:A,'28'!D:D)</f>
        <v>0</v>
      </c>
      <c r="AI126" s="15">
        <f>SUMIF('29'!B:B,summary!A:A,'29'!D:D)</f>
        <v>0</v>
      </c>
      <c r="AJ126" s="15">
        <f>SUMIF('30'!B:B,summary!A:A,'30'!D:D)</f>
        <v>0</v>
      </c>
      <c r="AK126" s="15">
        <f>SUMIF('31'!B:B,summary!A:A,'31'!D:D)</f>
        <v>0</v>
      </c>
      <c r="AL126" s="88">
        <f t="shared" si="23"/>
        <v>2</v>
      </c>
      <c r="AM126" s="75"/>
      <c r="AN126" s="96">
        <f t="shared" si="21"/>
        <v>0</v>
      </c>
      <c r="AO126" s="74">
        <f t="shared" si="22"/>
        <v>-2</v>
      </c>
      <c r="AP126" s="101"/>
      <c r="AQ126" s="102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03"/>
      <c r="BM126" s="103"/>
      <c r="BN126" s="103"/>
      <c r="BO126" s="103"/>
      <c r="BP126" s="103"/>
      <c r="BQ126" s="103"/>
      <c r="BR126" s="103"/>
      <c r="BS126" s="103"/>
      <c r="BT126" s="103"/>
      <c r="BU126" s="103"/>
      <c r="BV126" s="104"/>
      <c r="BW126" s="104"/>
    </row>
    <row r="127" spans="1:75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15">
        <f>SUMIF('1'!B:B,summary!A:A,'1'!D:D)</f>
        <v>0</v>
      </c>
      <c r="H127" s="15">
        <f>SUMIF('2'!B:B,summary!A:A,'2'!D:D)</f>
        <v>0</v>
      </c>
      <c r="I127" s="15">
        <f>SUMIF('3'!B:B,summary!A:A,'3'!D:D)</f>
        <v>0</v>
      </c>
      <c r="J127" s="15">
        <f>SUMIF('4'!B:B,summary!A:A,'4'!D:D)</f>
        <v>0</v>
      </c>
      <c r="K127" s="15">
        <f>SUMIF('5'!B:B,summary!A:A,'5'!D:D)</f>
        <v>0</v>
      </c>
      <c r="L127" s="15">
        <f>SUMIF('6'!B:B,summary!A:A,'6'!D:D)</f>
        <v>0</v>
      </c>
      <c r="M127" s="15">
        <f>SUMIF('7'!B:B,summary!A:A,'7'!D:D)</f>
        <v>0</v>
      </c>
      <c r="N127" s="15">
        <f>SUMIF('8'!B:B,summary!A:A,'8'!D:D)</f>
        <v>0</v>
      </c>
      <c r="O127" s="15">
        <f>SUMIF('9'!B:B,summary!A:A,'9'!D:D)</f>
        <v>0</v>
      </c>
      <c r="P127" s="15">
        <f>SUMIF('10'!B:B,summary!A:A,'10'!D:D)</f>
        <v>0</v>
      </c>
      <c r="Q127" s="15">
        <f>SUMIF('11'!B:B,summary!A:A,'11'!D:D)</f>
        <v>0</v>
      </c>
      <c r="R127" s="15">
        <f>SUMIF('12'!B:B,summary!A:A,'12'!D:D)</f>
        <v>0</v>
      </c>
      <c r="S127" s="15">
        <f>SUMIF('13'!B:B,summary!A:A,'13'!D:D)</f>
        <v>0</v>
      </c>
      <c r="T127" s="15">
        <f>SUMIF('14'!B:B,summary!A:A,'14'!D:D)</f>
        <v>0</v>
      </c>
      <c r="U127" s="15">
        <f>SUMIF('15'!B:B,summary!A:A,'15'!D:D)</f>
        <v>0</v>
      </c>
      <c r="V127" s="15">
        <f>SUMIF('16'!B:B,summary!A:A,'16'!D:D)</f>
        <v>0</v>
      </c>
      <c r="W127" s="15">
        <f>SUMIF('17'!B:B,summary!A:A,'17'!D:D)</f>
        <v>0</v>
      </c>
      <c r="X127" s="15">
        <f>SUMIF('18'!B:B,summary!A:A,'18'!D:D)</f>
        <v>0</v>
      </c>
      <c r="Y127" s="15">
        <f>SUMIF('19'!B:B,summary!A:A,'19'!D:D)</f>
        <v>0</v>
      </c>
      <c r="Z127" s="15">
        <f>SUMIF('20'!B:B,summary!A:A,'20'!D:D)</f>
        <v>0</v>
      </c>
      <c r="AA127" s="15">
        <f>SUMIF('21'!B:B,summary!A:A,'21'!D:D)</f>
        <v>0</v>
      </c>
      <c r="AB127" s="15">
        <f>SUMIF('22'!B:B,summary!A:A,'22'!D:D)</f>
        <v>0</v>
      </c>
      <c r="AC127" s="15">
        <f>SUMIF('23'!B:B,summary!A:A,'23'!D:D)</f>
        <v>0</v>
      </c>
      <c r="AD127" s="15">
        <f>SUMIF('24'!B:B,summary!A:A,'24'!D:D)</f>
        <v>0</v>
      </c>
      <c r="AE127" s="15">
        <f>SUMIF('25'!B:B,summary!A:A,'25'!D:D)</f>
        <v>0</v>
      </c>
      <c r="AF127" s="15">
        <f>SUMIF('26'!B:B,summary!A:A,'26'!D:D)</f>
        <v>0</v>
      </c>
      <c r="AG127" s="15">
        <f>SUMIF('27'!B:B,summary!A:A,'27'!D:D)</f>
        <v>0</v>
      </c>
      <c r="AH127" s="15">
        <f>SUMIF('28'!B:B,summary!A:A,'28'!D:D)</f>
        <v>0</v>
      </c>
      <c r="AI127" s="15">
        <f>SUMIF('29'!B:B,summary!A:A,'29'!D:D)</f>
        <v>0</v>
      </c>
      <c r="AJ127" s="15">
        <f>SUMIF('30'!B:B,summary!A:A,'30'!D:D)</f>
        <v>0</v>
      </c>
      <c r="AK127" s="15">
        <f>SUMIF('31'!B:B,summary!A:A,'31'!D:D)</f>
        <v>0</v>
      </c>
      <c r="AL127" s="88">
        <f t="shared" si="23"/>
        <v>0</v>
      </c>
      <c r="AM127" s="75"/>
      <c r="AN127" s="96">
        <f t="shared" si="21"/>
        <v>0</v>
      </c>
      <c r="AO127" s="74">
        <f t="shared" si="22"/>
        <v>0</v>
      </c>
      <c r="AP127" s="101"/>
      <c r="AQ127" s="102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103"/>
      <c r="BN127" s="103"/>
      <c r="BO127" s="103"/>
      <c r="BP127" s="103"/>
      <c r="BQ127" s="103"/>
      <c r="BR127" s="103"/>
      <c r="BS127" s="103"/>
      <c r="BT127" s="103"/>
      <c r="BU127" s="103"/>
      <c r="BV127" s="104"/>
      <c r="BW127" s="104"/>
    </row>
    <row r="128" spans="1:75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15">
        <f>SUMIF('1'!B:B,summary!A:A,'1'!D:D)</f>
        <v>0</v>
      </c>
      <c r="H128" s="15">
        <f>SUMIF('2'!B:B,summary!A:A,'2'!D:D)</f>
        <v>0</v>
      </c>
      <c r="I128" s="15">
        <f>SUMIF('3'!B:B,summary!A:A,'3'!D:D)</f>
        <v>0</v>
      </c>
      <c r="J128" s="15">
        <f>SUMIF('4'!B:B,summary!A:A,'4'!D:D)</f>
        <v>0</v>
      </c>
      <c r="K128" s="15">
        <f>SUMIF('5'!B:B,summary!A:A,'5'!D:D)</f>
        <v>0</v>
      </c>
      <c r="L128" s="15">
        <f>SUMIF('6'!B:B,summary!A:A,'6'!D:D)</f>
        <v>0</v>
      </c>
      <c r="M128" s="15">
        <f>SUMIF('7'!B:B,summary!A:A,'7'!D:D)</f>
        <v>0</v>
      </c>
      <c r="N128" s="15">
        <f>SUMIF('8'!B:B,summary!A:A,'8'!D:D)</f>
        <v>0</v>
      </c>
      <c r="O128" s="15">
        <f>SUMIF('9'!B:B,summary!A:A,'9'!D:D)</f>
        <v>0</v>
      </c>
      <c r="P128" s="15">
        <f>SUMIF('10'!B:B,summary!A:A,'10'!D:D)</f>
        <v>0</v>
      </c>
      <c r="Q128" s="15">
        <f>SUMIF('11'!B:B,summary!A:A,'11'!D:D)</f>
        <v>0</v>
      </c>
      <c r="R128" s="15">
        <f>SUMIF('12'!B:B,summary!A:A,'12'!D:D)</f>
        <v>0</v>
      </c>
      <c r="S128" s="15">
        <f>SUMIF('13'!B:B,summary!A:A,'13'!D:D)</f>
        <v>0</v>
      </c>
      <c r="T128" s="15">
        <f>SUMIF('14'!B:B,summary!A:A,'14'!D:D)</f>
        <v>0</v>
      </c>
      <c r="U128" s="15">
        <f>SUMIF('15'!B:B,summary!A:A,'15'!D:D)</f>
        <v>0</v>
      </c>
      <c r="V128" s="15">
        <f>SUMIF('16'!B:B,summary!A:A,'16'!D:D)</f>
        <v>0</v>
      </c>
      <c r="W128" s="15">
        <f>SUMIF('17'!B:B,summary!A:A,'17'!D:D)</f>
        <v>0</v>
      </c>
      <c r="X128" s="15">
        <f>SUMIF('18'!B:B,summary!A:A,'18'!D:D)</f>
        <v>0</v>
      </c>
      <c r="Y128" s="15">
        <f>SUMIF('19'!B:B,summary!A:A,'19'!D:D)</f>
        <v>0</v>
      </c>
      <c r="Z128" s="15">
        <f>SUMIF('20'!B:B,summary!A:A,'20'!D:D)</f>
        <v>0</v>
      </c>
      <c r="AA128" s="15">
        <f>SUMIF('21'!B:B,summary!A:A,'21'!D:D)</f>
        <v>0</v>
      </c>
      <c r="AB128" s="15">
        <f>SUMIF('22'!B:B,summary!A:A,'22'!D:D)</f>
        <v>0</v>
      </c>
      <c r="AC128" s="15">
        <f>SUMIF('23'!B:B,summary!A:A,'23'!D:D)</f>
        <v>0</v>
      </c>
      <c r="AD128" s="15">
        <f>SUMIF('24'!B:B,summary!A:A,'24'!D:D)</f>
        <v>0</v>
      </c>
      <c r="AE128" s="15">
        <f>SUMIF('25'!B:B,summary!A:A,'25'!D:D)</f>
        <v>0</v>
      </c>
      <c r="AF128" s="15">
        <f>SUMIF('26'!B:B,summary!A:A,'26'!D:D)</f>
        <v>0</v>
      </c>
      <c r="AG128" s="15">
        <f>SUMIF('27'!B:B,summary!A:A,'27'!D:D)</f>
        <v>0</v>
      </c>
      <c r="AH128" s="15">
        <f>SUMIF('28'!B:B,summary!A:A,'28'!D:D)</f>
        <v>0</v>
      </c>
      <c r="AI128" s="15">
        <f>SUMIF('29'!B:B,summary!A:A,'29'!D:D)</f>
        <v>0</v>
      </c>
      <c r="AJ128" s="15">
        <f>SUMIF('30'!B:B,summary!A:A,'30'!D:D)</f>
        <v>0</v>
      </c>
      <c r="AK128" s="15">
        <f>SUMIF('31'!B:B,summary!A:A,'31'!D:D)</f>
        <v>0</v>
      </c>
      <c r="AL128" s="88">
        <f t="shared" si="23"/>
        <v>0</v>
      </c>
      <c r="AM128" s="75"/>
      <c r="AN128" s="96">
        <f t="shared" si="21"/>
        <v>0</v>
      </c>
      <c r="AO128" s="74">
        <f t="shared" si="22"/>
        <v>0</v>
      </c>
      <c r="AP128" s="101"/>
      <c r="AQ128" s="102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03"/>
      <c r="BM128" s="103"/>
      <c r="BN128" s="103"/>
      <c r="BO128" s="103"/>
      <c r="BP128" s="103"/>
      <c r="BQ128" s="103"/>
      <c r="BR128" s="103"/>
      <c r="BS128" s="103"/>
      <c r="BT128" s="103"/>
      <c r="BU128" s="103"/>
      <c r="BV128" s="104"/>
      <c r="BW128" s="104"/>
    </row>
    <row r="129" spans="1:75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15">
        <f>SUMIF('1'!B:B,summary!A:A,'1'!D:D)</f>
        <v>6</v>
      </c>
      <c r="H129" s="15">
        <f>SUMIF('2'!B:B,summary!A:A,'2'!D:D)</f>
        <v>5</v>
      </c>
      <c r="I129" s="15">
        <f>SUMIF('3'!B:B,summary!A:A,'3'!D:D)</f>
        <v>0</v>
      </c>
      <c r="J129" s="15">
        <f>SUMIF('4'!B:B,summary!A:A,'4'!D:D)</f>
        <v>0</v>
      </c>
      <c r="K129" s="15">
        <f>SUMIF('5'!B:B,summary!A:A,'5'!D:D)</f>
        <v>3</v>
      </c>
      <c r="L129" s="15">
        <f>SUMIF('6'!B:B,summary!A:A,'6'!D:D)</f>
        <v>1</v>
      </c>
      <c r="M129" s="15">
        <f>SUMIF('7'!B:B,summary!A:A,'7'!D:D)</f>
        <v>0</v>
      </c>
      <c r="N129" s="15">
        <f>SUMIF('8'!B:B,summary!A:A,'8'!D:D)</f>
        <v>3</v>
      </c>
      <c r="O129" s="15">
        <f>SUMIF('9'!B:B,summary!A:A,'9'!D:D)</f>
        <v>5</v>
      </c>
      <c r="P129" s="15">
        <f>SUMIF('10'!B:B,summary!A:A,'10'!D:D)</f>
        <v>0</v>
      </c>
      <c r="Q129" s="15">
        <f>SUMIF('11'!B:B,summary!A:A,'11'!D:D)</f>
        <v>0</v>
      </c>
      <c r="R129" s="15">
        <f>SUMIF('12'!B:B,summary!A:A,'12'!D:D)</f>
        <v>8</v>
      </c>
      <c r="S129" s="15">
        <f>SUMIF('13'!B:B,summary!A:A,'13'!D:D)</f>
        <v>0</v>
      </c>
      <c r="T129" s="15">
        <f>SUMIF('14'!B:B,summary!A:A,'14'!D:D)</f>
        <v>0</v>
      </c>
      <c r="U129" s="15">
        <f>SUMIF('15'!B:B,summary!A:A,'15'!D:D)</f>
        <v>3</v>
      </c>
      <c r="V129" s="15">
        <f>SUMIF('16'!B:B,summary!A:A,'16'!D:D)</f>
        <v>5</v>
      </c>
      <c r="W129" s="15">
        <f>SUMIF('17'!B:B,summary!A:A,'17'!D:D)</f>
        <v>0</v>
      </c>
      <c r="X129" s="15">
        <f>SUMIF('18'!B:B,summary!A:A,'18'!D:D)</f>
        <v>2</v>
      </c>
      <c r="Y129" s="15">
        <f>SUMIF('19'!B:B,summary!A:A,'19'!D:D)</f>
        <v>6</v>
      </c>
      <c r="Z129" s="15">
        <f>SUMIF('20'!B:B,summary!A:A,'20'!D:D)</f>
        <v>2</v>
      </c>
      <c r="AA129" s="15">
        <f>SUMIF('21'!B:B,summary!A:A,'21'!D:D)</f>
        <v>0</v>
      </c>
      <c r="AB129" s="15">
        <f>SUMIF('22'!B:B,summary!A:A,'22'!D:D)</f>
        <v>3</v>
      </c>
      <c r="AC129" s="15">
        <f>SUMIF('23'!B:B,summary!A:A,'23'!D:D)</f>
        <v>4</v>
      </c>
      <c r="AD129" s="15">
        <f>SUMIF('24'!B:B,summary!A:A,'24'!D:D)</f>
        <v>0</v>
      </c>
      <c r="AE129" s="15">
        <f>SUMIF('25'!B:B,summary!A:A,'25'!D:D)</f>
        <v>1</v>
      </c>
      <c r="AF129" s="15">
        <f>SUMIF('26'!B:B,summary!A:A,'26'!D:D)</f>
        <v>5</v>
      </c>
      <c r="AG129" s="15">
        <f>SUMIF('27'!B:B,summary!A:A,'27'!D:D)</f>
        <v>2</v>
      </c>
      <c r="AH129" s="15">
        <f>SUMIF('28'!B:B,summary!A:A,'28'!D:D)</f>
        <v>0</v>
      </c>
      <c r="AI129" s="15">
        <f>SUMIF('29'!B:B,summary!A:A,'29'!D:D)</f>
        <v>2</v>
      </c>
      <c r="AJ129" s="15">
        <f>SUMIF('30'!B:B,summary!A:A,'30'!D:D)</f>
        <v>0</v>
      </c>
      <c r="AK129" s="15">
        <f>SUMIF('31'!B:B,summary!A:A,'31'!D:D)</f>
        <v>0</v>
      </c>
      <c r="AL129" s="41">
        <f t="shared" si="23"/>
        <v>66</v>
      </c>
      <c r="AM129" s="75"/>
      <c r="AN129" s="96">
        <f t="shared" si="21"/>
        <v>0</v>
      </c>
      <c r="AO129" s="74">
        <f t="shared" si="22"/>
        <v>-66</v>
      </c>
      <c r="AP129" s="101"/>
      <c r="AQ129" s="102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  <c r="BJ129" s="103"/>
      <c r="BK129" s="103"/>
      <c r="BL129" s="103"/>
      <c r="BM129" s="103"/>
      <c r="BN129" s="103"/>
      <c r="BO129" s="103"/>
      <c r="BP129" s="103"/>
      <c r="BQ129" s="103"/>
      <c r="BR129" s="103"/>
      <c r="BS129" s="103"/>
      <c r="BT129" s="103"/>
      <c r="BU129" s="103"/>
      <c r="BV129" s="104"/>
      <c r="BW129" s="104"/>
    </row>
    <row r="130" spans="1:75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15">
        <f>SUMIF('1'!B:B,summary!A:A,'1'!D:D)</f>
        <v>0</v>
      </c>
      <c r="H130" s="15">
        <f>SUMIF('2'!B:B,summary!A:A,'2'!D:D)</f>
        <v>0</v>
      </c>
      <c r="I130" s="15">
        <f>SUMIF('3'!B:B,summary!A:A,'3'!D:D)</f>
        <v>0</v>
      </c>
      <c r="J130" s="15">
        <f>SUMIF('4'!B:B,summary!A:A,'4'!D:D)</f>
        <v>0</v>
      </c>
      <c r="K130" s="15">
        <f>SUMIF('5'!B:B,summary!A:A,'5'!D:D)</f>
        <v>0</v>
      </c>
      <c r="L130" s="15">
        <f>SUMIF('6'!B:B,summary!A:A,'6'!D:D)</f>
        <v>0</v>
      </c>
      <c r="M130" s="15">
        <f>SUMIF('7'!B:B,summary!A:A,'7'!D:D)</f>
        <v>0</v>
      </c>
      <c r="N130" s="15">
        <f>SUMIF('8'!B:B,summary!A:A,'8'!D:D)</f>
        <v>0</v>
      </c>
      <c r="O130" s="15">
        <f>SUMIF('9'!B:B,summary!A:A,'9'!D:D)</f>
        <v>0</v>
      </c>
      <c r="P130" s="15">
        <f>SUMIF('10'!B:B,summary!A:A,'10'!D:D)</f>
        <v>0</v>
      </c>
      <c r="Q130" s="15">
        <f>SUMIF('11'!B:B,summary!A:A,'11'!D:D)</f>
        <v>0</v>
      </c>
      <c r="R130" s="15">
        <f>SUMIF('12'!B:B,summary!A:A,'12'!D:D)</f>
        <v>0</v>
      </c>
      <c r="S130" s="15">
        <f>SUMIF('13'!B:B,summary!A:A,'13'!D:D)</f>
        <v>0</v>
      </c>
      <c r="T130" s="15">
        <f>SUMIF('14'!B:B,summary!A:A,'14'!D:D)</f>
        <v>0</v>
      </c>
      <c r="U130" s="15">
        <f>SUMIF('15'!B:B,summary!A:A,'15'!D:D)</f>
        <v>0</v>
      </c>
      <c r="V130" s="15">
        <f>SUMIF('16'!B:B,summary!A:A,'16'!D:D)</f>
        <v>0</v>
      </c>
      <c r="W130" s="15">
        <f>SUMIF('17'!B:B,summary!A:A,'17'!D:D)</f>
        <v>0</v>
      </c>
      <c r="X130" s="15">
        <f>SUMIF('18'!B:B,summary!A:A,'18'!D:D)</f>
        <v>0</v>
      </c>
      <c r="Y130" s="15">
        <f>SUMIF('19'!B:B,summary!A:A,'19'!D:D)</f>
        <v>0</v>
      </c>
      <c r="Z130" s="15">
        <f>SUMIF('20'!B:B,summary!A:A,'20'!D:D)</f>
        <v>0</v>
      </c>
      <c r="AA130" s="15">
        <f>SUMIF('21'!B:B,summary!A:A,'21'!D:D)</f>
        <v>0</v>
      </c>
      <c r="AB130" s="15">
        <f>SUMIF('22'!B:B,summary!A:A,'22'!D:D)</f>
        <v>0</v>
      </c>
      <c r="AC130" s="15">
        <f>SUMIF('23'!B:B,summary!A:A,'23'!D:D)</f>
        <v>4</v>
      </c>
      <c r="AD130" s="15">
        <f>SUMIF('24'!B:B,summary!A:A,'24'!D:D)</f>
        <v>0</v>
      </c>
      <c r="AE130" s="15">
        <f>SUMIF('25'!B:B,summary!A:A,'25'!D:D)</f>
        <v>0</v>
      </c>
      <c r="AF130" s="15">
        <f>SUMIF('26'!B:B,summary!A:A,'26'!D:D)</f>
        <v>0</v>
      </c>
      <c r="AG130" s="15">
        <f>SUMIF('27'!B:B,summary!A:A,'27'!D:D)</f>
        <v>0</v>
      </c>
      <c r="AH130" s="15">
        <f>SUMIF('28'!B:B,summary!A:A,'28'!D:D)</f>
        <v>0</v>
      </c>
      <c r="AI130" s="15">
        <f>SUMIF('29'!B:B,summary!A:A,'29'!D:D)</f>
        <v>0</v>
      </c>
      <c r="AJ130" s="15">
        <f>SUMIF('30'!B:B,summary!A:A,'30'!D:D)</f>
        <v>5</v>
      </c>
      <c r="AK130" s="15">
        <f>SUMIF('31'!B:B,summary!A:A,'31'!D:D)</f>
        <v>0</v>
      </c>
      <c r="AL130" s="41">
        <f t="shared" si="23"/>
        <v>9</v>
      </c>
      <c r="AM130" s="75"/>
      <c r="AN130" s="96">
        <f t="shared" si="21"/>
        <v>0</v>
      </c>
      <c r="AO130" s="74">
        <f t="shared" si="22"/>
        <v>-9</v>
      </c>
      <c r="AP130" s="101"/>
      <c r="AQ130" s="102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03"/>
      <c r="BM130" s="103"/>
      <c r="BN130" s="103"/>
      <c r="BO130" s="103"/>
      <c r="BP130" s="103"/>
      <c r="BQ130" s="103"/>
      <c r="BR130" s="103"/>
      <c r="BS130" s="103"/>
      <c r="BT130" s="103"/>
      <c r="BU130" s="103"/>
      <c r="BV130" s="104"/>
      <c r="BW130" s="104"/>
    </row>
    <row r="131" spans="1:75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15">
        <f>SUMIF('1'!B:B,summary!A:A,'1'!D:D)</f>
        <v>0</v>
      </c>
      <c r="H131" s="15">
        <f>SUMIF('2'!B:B,summary!A:A,'2'!D:D)</f>
        <v>0</v>
      </c>
      <c r="I131" s="15">
        <f>SUMIF('3'!B:B,summary!A:A,'3'!D:D)</f>
        <v>0</v>
      </c>
      <c r="J131" s="15">
        <f>SUMIF('4'!B:B,summary!A:A,'4'!D:D)</f>
        <v>0</v>
      </c>
      <c r="K131" s="15">
        <f>SUMIF('5'!B:B,summary!A:A,'5'!D:D)</f>
        <v>0</v>
      </c>
      <c r="L131" s="15">
        <f>SUMIF('6'!B:B,summary!A:A,'6'!D:D)</f>
        <v>0</v>
      </c>
      <c r="M131" s="15">
        <f>SUMIF('7'!B:B,summary!A:A,'7'!D:D)</f>
        <v>0</v>
      </c>
      <c r="N131" s="15">
        <f>SUMIF('8'!B:B,summary!A:A,'8'!D:D)</f>
        <v>0</v>
      </c>
      <c r="O131" s="15">
        <f>SUMIF('9'!B:B,summary!A:A,'9'!D:D)</f>
        <v>0</v>
      </c>
      <c r="P131" s="15">
        <f>SUMIF('10'!B:B,summary!A:A,'10'!D:D)</f>
        <v>0</v>
      </c>
      <c r="Q131" s="15">
        <f>SUMIF('11'!B:B,summary!A:A,'11'!D:D)</f>
        <v>0</v>
      </c>
      <c r="R131" s="15">
        <f>SUMIF('12'!B:B,summary!A:A,'12'!D:D)</f>
        <v>0</v>
      </c>
      <c r="S131" s="15">
        <f>SUMIF('13'!B:B,summary!A:A,'13'!D:D)</f>
        <v>0</v>
      </c>
      <c r="T131" s="15">
        <f>SUMIF('14'!B:B,summary!A:A,'14'!D:D)</f>
        <v>0</v>
      </c>
      <c r="U131" s="15">
        <f>SUMIF('15'!B:B,summary!A:A,'15'!D:D)</f>
        <v>0</v>
      </c>
      <c r="V131" s="15">
        <f>SUMIF('16'!B:B,summary!A:A,'16'!D:D)</f>
        <v>0</v>
      </c>
      <c r="W131" s="15">
        <f>SUMIF('17'!B:B,summary!A:A,'17'!D:D)</f>
        <v>0</v>
      </c>
      <c r="X131" s="15">
        <f>SUMIF('18'!B:B,summary!A:A,'18'!D:D)</f>
        <v>0</v>
      </c>
      <c r="Y131" s="15">
        <f>SUMIF('19'!B:B,summary!A:A,'19'!D:D)</f>
        <v>0</v>
      </c>
      <c r="Z131" s="15">
        <f>SUMIF('20'!B:B,summary!A:A,'20'!D:D)</f>
        <v>0</v>
      </c>
      <c r="AA131" s="15">
        <f>SUMIF('21'!B:B,summary!A:A,'21'!D:D)</f>
        <v>0</v>
      </c>
      <c r="AB131" s="15">
        <f>SUMIF('22'!B:B,summary!A:A,'22'!D:D)</f>
        <v>0</v>
      </c>
      <c r="AC131" s="15">
        <f>SUMIF('23'!B:B,summary!A:A,'23'!D:D)</f>
        <v>0</v>
      </c>
      <c r="AD131" s="15">
        <f>SUMIF('24'!B:B,summary!A:A,'24'!D:D)</f>
        <v>0</v>
      </c>
      <c r="AE131" s="15">
        <f>SUMIF('25'!B:B,summary!A:A,'25'!D:D)</f>
        <v>0</v>
      </c>
      <c r="AF131" s="15">
        <f>SUMIF('26'!B:B,summary!A:A,'26'!D:D)</f>
        <v>0</v>
      </c>
      <c r="AG131" s="15">
        <f>SUMIF('27'!B:B,summary!A:A,'27'!D:D)</f>
        <v>0</v>
      </c>
      <c r="AH131" s="15">
        <f>SUMIF('28'!B:B,summary!A:A,'28'!D:D)</f>
        <v>0</v>
      </c>
      <c r="AI131" s="15">
        <f>SUMIF('29'!B:B,summary!A:A,'29'!D:D)</f>
        <v>0</v>
      </c>
      <c r="AJ131" s="15">
        <f>SUMIF('30'!B:B,summary!A:A,'30'!D:D)</f>
        <v>0</v>
      </c>
      <c r="AK131" s="15">
        <f>SUMIF('31'!B:B,summary!A:A,'31'!D:D)</f>
        <v>0</v>
      </c>
      <c r="AL131" s="41">
        <f t="shared" si="23"/>
        <v>0</v>
      </c>
      <c r="AM131" s="75"/>
      <c r="AN131" s="96">
        <f t="shared" si="21"/>
        <v>0</v>
      </c>
      <c r="AO131" s="74">
        <f t="shared" si="22"/>
        <v>0</v>
      </c>
      <c r="AP131" s="101"/>
      <c r="AQ131" s="102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4"/>
      <c r="BW131" s="104"/>
    </row>
    <row r="132" spans="1:75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15">
        <f>SUMIF('1'!B:B,summary!A:A,'1'!D:D)</f>
        <v>0</v>
      </c>
      <c r="H132" s="15">
        <f>SUMIF('2'!B:B,summary!A:A,'2'!D:D)</f>
        <v>0</v>
      </c>
      <c r="I132" s="15">
        <f>SUMIF('3'!B:B,summary!A:A,'3'!D:D)</f>
        <v>0</v>
      </c>
      <c r="J132" s="15">
        <f>SUMIF('4'!B:B,summary!A:A,'4'!D:D)</f>
        <v>0</v>
      </c>
      <c r="K132" s="15">
        <f>SUMIF('5'!B:B,summary!A:A,'5'!D:D)</f>
        <v>0</v>
      </c>
      <c r="L132" s="15">
        <f>SUMIF('6'!B:B,summary!A:A,'6'!D:D)</f>
        <v>0</v>
      </c>
      <c r="M132" s="15">
        <f>SUMIF('7'!B:B,summary!A:A,'7'!D:D)</f>
        <v>0</v>
      </c>
      <c r="N132" s="15">
        <f>SUMIF('8'!B:B,summary!A:A,'8'!D:D)</f>
        <v>0</v>
      </c>
      <c r="O132" s="15">
        <f>SUMIF('9'!B:B,summary!A:A,'9'!D:D)</f>
        <v>0</v>
      </c>
      <c r="P132" s="15">
        <f>SUMIF('10'!B:B,summary!A:A,'10'!D:D)</f>
        <v>0</v>
      </c>
      <c r="Q132" s="15">
        <f>SUMIF('11'!B:B,summary!A:A,'11'!D:D)</f>
        <v>0</v>
      </c>
      <c r="R132" s="15">
        <f>SUMIF('12'!B:B,summary!A:A,'12'!D:D)</f>
        <v>0</v>
      </c>
      <c r="S132" s="15">
        <f>SUMIF('13'!B:B,summary!A:A,'13'!D:D)</f>
        <v>0</v>
      </c>
      <c r="T132" s="15">
        <f>SUMIF('14'!B:B,summary!A:A,'14'!D:D)</f>
        <v>0</v>
      </c>
      <c r="U132" s="15">
        <f>SUMIF('15'!B:B,summary!A:A,'15'!D:D)</f>
        <v>0</v>
      </c>
      <c r="V132" s="15">
        <f>SUMIF('16'!B:B,summary!A:A,'16'!D:D)</f>
        <v>0</v>
      </c>
      <c r="W132" s="15">
        <f>SUMIF('17'!B:B,summary!A:A,'17'!D:D)</f>
        <v>0</v>
      </c>
      <c r="X132" s="15">
        <f>SUMIF('18'!B:B,summary!A:A,'18'!D:D)</f>
        <v>0</v>
      </c>
      <c r="Y132" s="15">
        <f>SUMIF('19'!B:B,summary!A:A,'19'!D:D)</f>
        <v>0</v>
      </c>
      <c r="Z132" s="15">
        <f>SUMIF('20'!B:B,summary!A:A,'20'!D:D)</f>
        <v>0</v>
      </c>
      <c r="AA132" s="15">
        <f>SUMIF('21'!B:B,summary!A:A,'21'!D:D)</f>
        <v>0</v>
      </c>
      <c r="AB132" s="15">
        <f>SUMIF('22'!B:B,summary!A:A,'22'!D:D)</f>
        <v>0</v>
      </c>
      <c r="AC132" s="15">
        <f>SUMIF('23'!B:B,summary!A:A,'23'!D:D)</f>
        <v>0</v>
      </c>
      <c r="AD132" s="15">
        <f>SUMIF('24'!B:B,summary!A:A,'24'!D:D)</f>
        <v>0</v>
      </c>
      <c r="AE132" s="15">
        <f>SUMIF('25'!B:B,summary!A:A,'25'!D:D)</f>
        <v>0</v>
      </c>
      <c r="AF132" s="15">
        <f>SUMIF('26'!B:B,summary!A:A,'26'!D:D)</f>
        <v>0</v>
      </c>
      <c r="AG132" s="15">
        <f>SUMIF('27'!B:B,summary!A:A,'27'!D:D)</f>
        <v>0</v>
      </c>
      <c r="AH132" s="15">
        <f>SUMIF('28'!B:B,summary!A:A,'28'!D:D)</f>
        <v>0</v>
      </c>
      <c r="AI132" s="15">
        <f>SUMIF('29'!B:B,summary!A:A,'29'!D:D)</f>
        <v>0</v>
      </c>
      <c r="AJ132" s="15">
        <f>SUMIF('30'!B:B,summary!A:A,'30'!D:D)</f>
        <v>0</v>
      </c>
      <c r="AK132" s="15">
        <f>SUMIF('31'!B:B,summary!A:A,'31'!D:D)</f>
        <v>0</v>
      </c>
      <c r="AL132" s="41">
        <f t="shared" si="23"/>
        <v>0</v>
      </c>
      <c r="AM132" s="75"/>
      <c r="AN132" s="96">
        <f t="shared" si="21"/>
        <v>0</v>
      </c>
      <c r="AO132" s="74">
        <f t="shared" si="22"/>
        <v>0</v>
      </c>
      <c r="AP132" s="101"/>
      <c r="AQ132" s="102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  <c r="BJ132" s="103"/>
      <c r="BK132" s="103"/>
      <c r="BL132" s="103"/>
      <c r="BM132" s="103"/>
      <c r="BN132" s="103"/>
      <c r="BO132" s="103"/>
      <c r="BP132" s="103"/>
      <c r="BQ132" s="103"/>
      <c r="BR132" s="103"/>
      <c r="BS132" s="103"/>
      <c r="BT132" s="103"/>
      <c r="BU132" s="103"/>
      <c r="BV132" s="104"/>
      <c r="BW132" s="104"/>
    </row>
    <row r="133" spans="1:75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15">
        <f>SUMIF('1'!B:B,summary!A:A,'1'!D:D)</f>
        <v>0</v>
      </c>
      <c r="H133" s="15">
        <f>SUMIF('2'!B:B,summary!A:A,'2'!D:D)</f>
        <v>0</v>
      </c>
      <c r="I133" s="15">
        <f>SUMIF('3'!B:B,summary!A:A,'3'!D:D)</f>
        <v>0</v>
      </c>
      <c r="J133" s="15">
        <f>SUMIF('4'!B:B,summary!A:A,'4'!D:D)</f>
        <v>0</v>
      </c>
      <c r="K133" s="15">
        <f>SUMIF('5'!B:B,summary!A:A,'5'!D:D)</f>
        <v>0</v>
      </c>
      <c r="L133" s="15">
        <f>SUMIF('6'!B:B,summary!A:A,'6'!D:D)</f>
        <v>0</v>
      </c>
      <c r="M133" s="15">
        <f>SUMIF('7'!B:B,summary!A:A,'7'!D:D)</f>
        <v>0</v>
      </c>
      <c r="N133" s="15">
        <f>SUMIF('8'!B:B,summary!A:A,'8'!D:D)</f>
        <v>1</v>
      </c>
      <c r="O133" s="15">
        <f>SUMIF('9'!B:B,summary!A:A,'9'!D:D)</f>
        <v>0</v>
      </c>
      <c r="P133" s="15">
        <f>SUMIF('10'!B:B,summary!A:A,'10'!D:D)</f>
        <v>0</v>
      </c>
      <c r="Q133" s="15">
        <f>SUMIF('11'!B:B,summary!A:A,'11'!D:D)</f>
        <v>0</v>
      </c>
      <c r="R133" s="15">
        <f>SUMIF('12'!B:B,summary!A:A,'12'!D:D)</f>
        <v>0</v>
      </c>
      <c r="S133" s="15">
        <f>SUMIF('13'!B:B,summary!A:A,'13'!D:D)</f>
        <v>0</v>
      </c>
      <c r="T133" s="15">
        <f>SUMIF('14'!B:B,summary!A:A,'14'!D:D)</f>
        <v>0</v>
      </c>
      <c r="U133" s="15">
        <f>SUMIF('15'!B:B,summary!A:A,'15'!D:D)</f>
        <v>0</v>
      </c>
      <c r="V133" s="15">
        <f>SUMIF('16'!B:B,summary!A:A,'16'!D:D)</f>
        <v>0</v>
      </c>
      <c r="W133" s="15">
        <f>SUMIF('17'!B:B,summary!A:A,'17'!D:D)</f>
        <v>0</v>
      </c>
      <c r="X133" s="15">
        <f>SUMIF('18'!B:B,summary!A:A,'18'!D:D)</f>
        <v>0</v>
      </c>
      <c r="Y133" s="15">
        <f>SUMIF('19'!B:B,summary!A:A,'19'!D:D)</f>
        <v>0</v>
      </c>
      <c r="Z133" s="15">
        <f>SUMIF('20'!B:B,summary!A:A,'20'!D:D)</f>
        <v>0</v>
      </c>
      <c r="AA133" s="15">
        <f>SUMIF('21'!B:B,summary!A:A,'21'!D:D)</f>
        <v>0</v>
      </c>
      <c r="AB133" s="15">
        <f>SUMIF('22'!B:B,summary!A:A,'22'!D:D)</f>
        <v>1</v>
      </c>
      <c r="AC133" s="15">
        <f>SUMIF('23'!B:B,summary!A:A,'23'!D:D)</f>
        <v>0</v>
      </c>
      <c r="AD133" s="15">
        <f>SUMIF('24'!B:B,summary!A:A,'24'!D:D)</f>
        <v>0</v>
      </c>
      <c r="AE133" s="15">
        <f>SUMIF('25'!B:B,summary!A:A,'25'!D:D)</f>
        <v>0</v>
      </c>
      <c r="AF133" s="15">
        <f>SUMIF('26'!B:B,summary!A:A,'26'!D:D)</f>
        <v>0</v>
      </c>
      <c r="AG133" s="15">
        <f>SUMIF('27'!B:B,summary!A:A,'27'!D:D)</f>
        <v>0</v>
      </c>
      <c r="AH133" s="15">
        <f>SUMIF('28'!B:B,summary!A:A,'28'!D:D)</f>
        <v>0</v>
      </c>
      <c r="AI133" s="15">
        <f>SUMIF('29'!B:B,summary!A:A,'29'!D:D)</f>
        <v>0</v>
      </c>
      <c r="AJ133" s="15">
        <f>SUMIF('30'!B:B,summary!A:A,'30'!D:D)</f>
        <v>0</v>
      </c>
      <c r="AK133" s="15">
        <f>SUMIF('31'!B:B,summary!A:A,'31'!D:D)</f>
        <v>0</v>
      </c>
      <c r="AL133" s="41">
        <f t="shared" si="23"/>
        <v>2</v>
      </c>
      <c r="AM133" s="75"/>
      <c r="AN133" s="96">
        <f t="shared" si="21"/>
        <v>0</v>
      </c>
      <c r="AO133" s="74">
        <f t="shared" si="22"/>
        <v>-2</v>
      </c>
      <c r="AP133" s="101"/>
      <c r="AQ133" s="102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3"/>
      <c r="BL133" s="103"/>
      <c r="BM133" s="103"/>
      <c r="BN133" s="103"/>
      <c r="BO133" s="103"/>
      <c r="BP133" s="103"/>
      <c r="BQ133" s="103"/>
      <c r="BR133" s="103"/>
      <c r="BS133" s="103"/>
      <c r="BT133" s="103"/>
      <c r="BU133" s="103"/>
      <c r="BV133" s="104"/>
      <c r="BW133" s="104"/>
    </row>
    <row r="134" spans="1:75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15">
        <f>SUMIF('1'!B:B,summary!A:A,'1'!D:D)</f>
        <v>0</v>
      </c>
      <c r="H134" s="15">
        <f>SUMIF('2'!B:B,summary!A:A,'2'!D:D)</f>
        <v>0</v>
      </c>
      <c r="I134" s="15">
        <f>SUMIF('3'!B:B,summary!A:A,'3'!D:D)</f>
        <v>1</v>
      </c>
      <c r="J134" s="15">
        <f>SUMIF('4'!B:B,summary!A:A,'4'!D:D)</f>
        <v>0</v>
      </c>
      <c r="K134" s="15">
        <f>SUMIF('5'!B:B,summary!A:A,'5'!D:D)</f>
        <v>0</v>
      </c>
      <c r="L134" s="15">
        <f>SUMIF('6'!B:B,summary!A:A,'6'!D:D)</f>
        <v>0</v>
      </c>
      <c r="M134" s="15">
        <f>SUMIF('7'!B:B,summary!A:A,'7'!D:D)</f>
        <v>0</v>
      </c>
      <c r="N134" s="15">
        <f>SUMIF('8'!B:B,summary!A:A,'8'!D:D)</f>
        <v>0</v>
      </c>
      <c r="O134" s="15">
        <f>SUMIF('9'!B:B,summary!A:A,'9'!D:D)</f>
        <v>0</v>
      </c>
      <c r="P134" s="15">
        <f>SUMIF('10'!B:B,summary!A:A,'10'!D:D)</f>
        <v>0</v>
      </c>
      <c r="Q134" s="15">
        <f>SUMIF('11'!B:B,summary!A:A,'11'!D:D)</f>
        <v>0</v>
      </c>
      <c r="R134" s="15">
        <f>SUMIF('12'!B:B,summary!A:A,'12'!D:D)</f>
        <v>0</v>
      </c>
      <c r="S134" s="15">
        <f>SUMIF('13'!B:B,summary!A:A,'13'!D:D)</f>
        <v>0</v>
      </c>
      <c r="T134" s="15">
        <f>SUMIF('14'!B:B,summary!A:A,'14'!D:D)</f>
        <v>0</v>
      </c>
      <c r="U134" s="15">
        <f>SUMIF('15'!B:B,summary!A:A,'15'!D:D)</f>
        <v>0</v>
      </c>
      <c r="V134" s="15">
        <f>SUMIF('16'!B:B,summary!A:A,'16'!D:D)</f>
        <v>0</v>
      </c>
      <c r="W134" s="15">
        <f>SUMIF('17'!B:B,summary!A:A,'17'!D:D)</f>
        <v>0</v>
      </c>
      <c r="X134" s="15">
        <f>SUMIF('18'!B:B,summary!A:A,'18'!D:D)</f>
        <v>0</v>
      </c>
      <c r="Y134" s="15">
        <f>SUMIF('19'!B:B,summary!A:A,'19'!D:D)</f>
        <v>0</v>
      </c>
      <c r="Z134" s="15">
        <f>SUMIF('20'!B:B,summary!A:A,'20'!D:D)</f>
        <v>0</v>
      </c>
      <c r="AA134" s="15">
        <f>SUMIF('21'!B:B,summary!A:A,'21'!D:D)</f>
        <v>0</v>
      </c>
      <c r="AB134" s="15">
        <f>SUMIF('22'!B:B,summary!A:A,'22'!D:D)</f>
        <v>0</v>
      </c>
      <c r="AC134" s="15">
        <f>SUMIF('23'!B:B,summary!A:A,'23'!D:D)</f>
        <v>0</v>
      </c>
      <c r="AD134" s="15">
        <f>SUMIF('24'!B:B,summary!A:A,'24'!D:D)</f>
        <v>0</v>
      </c>
      <c r="AE134" s="15">
        <f>SUMIF('25'!B:B,summary!A:A,'25'!D:D)</f>
        <v>0</v>
      </c>
      <c r="AF134" s="15">
        <f>SUMIF('26'!B:B,summary!A:A,'26'!D:D)</f>
        <v>0</v>
      </c>
      <c r="AG134" s="15">
        <f>SUMIF('27'!B:B,summary!A:A,'27'!D:D)</f>
        <v>0</v>
      </c>
      <c r="AH134" s="15">
        <f>SUMIF('28'!B:B,summary!A:A,'28'!D:D)</f>
        <v>0</v>
      </c>
      <c r="AI134" s="15">
        <f>SUMIF('29'!B:B,summary!A:A,'29'!D:D)</f>
        <v>0</v>
      </c>
      <c r="AJ134" s="15">
        <f>SUMIF('30'!B:B,summary!A:A,'30'!D:D)</f>
        <v>0</v>
      </c>
      <c r="AK134" s="15">
        <f>SUMIF('31'!B:B,summary!A:A,'31'!D:D)</f>
        <v>0</v>
      </c>
      <c r="AL134" s="41">
        <f t="shared" si="23"/>
        <v>1</v>
      </c>
      <c r="AM134" s="75"/>
      <c r="AN134" s="96">
        <f t="shared" ref="AN134:AN197" si="25">SUM(AP134:BU134)</f>
        <v>0</v>
      </c>
      <c r="AO134" s="74">
        <f t="shared" ref="AO134:AO197" si="26">AM134+AN134-AL134</f>
        <v>-1</v>
      </c>
      <c r="AP134" s="101"/>
      <c r="AQ134" s="102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3"/>
      <c r="BL134" s="103"/>
      <c r="BM134" s="103"/>
      <c r="BN134" s="103"/>
      <c r="BO134" s="103"/>
      <c r="BP134" s="103"/>
      <c r="BQ134" s="103"/>
      <c r="BR134" s="103"/>
      <c r="BS134" s="103"/>
      <c r="BT134" s="103"/>
      <c r="BU134" s="103"/>
      <c r="BV134" s="104"/>
      <c r="BW134" s="104"/>
    </row>
    <row r="135" spans="1:75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15">
        <f>SUMIF('1'!B:B,summary!A:A,'1'!D:D)</f>
        <v>1</v>
      </c>
      <c r="H135" s="15">
        <f>SUMIF('2'!B:B,summary!A:A,'2'!D:D)</f>
        <v>0</v>
      </c>
      <c r="I135" s="15">
        <f>SUMIF('3'!B:B,summary!A:A,'3'!D:D)</f>
        <v>8</v>
      </c>
      <c r="J135" s="15">
        <f>SUMIF('4'!B:B,summary!A:A,'4'!D:D)</f>
        <v>0</v>
      </c>
      <c r="K135" s="15">
        <f>SUMIF('5'!B:B,summary!A:A,'5'!D:D)</f>
        <v>0</v>
      </c>
      <c r="L135" s="15">
        <f>SUMIF('6'!B:B,summary!A:A,'6'!D:D)</f>
        <v>2</v>
      </c>
      <c r="M135" s="15">
        <f>SUMIF('7'!B:B,summary!A:A,'7'!D:D)</f>
        <v>0</v>
      </c>
      <c r="N135" s="15">
        <f>SUMIF('8'!B:B,summary!A:A,'8'!D:D)</f>
        <v>1</v>
      </c>
      <c r="O135" s="15">
        <f>SUMIF('9'!B:B,summary!A:A,'9'!D:D)</f>
        <v>0</v>
      </c>
      <c r="P135" s="15">
        <f>SUMIF('10'!B:B,summary!A:A,'10'!D:D)</f>
        <v>4</v>
      </c>
      <c r="Q135" s="15">
        <f>SUMIF('11'!B:B,summary!A:A,'11'!D:D)</f>
        <v>0</v>
      </c>
      <c r="R135" s="15">
        <f>SUMIF('12'!B:B,summary!A:A,'12'!D:D)</f>
        <v>1</v>
      </c>
      <c r="S135" s="15">
        <f>SUMIF('13'!B:B,summary!A:A,'13'!D:D)</f>
        <v>2</v>
      </c>
      <c r="T135" s="15">
        <f>SUMIF('14'!B:B,summary!A:A,'14'!D:D)</f>
        <v>0</v>
      </c>
      <c r="U135" s="15">
        <f>SUMIF('15'!B:B,summary!A:A,'15'!D:D)</f>
        <v>1</v>
      </c>
      <c r="V135" s="15">
        <f>SUMIF('16'!B:B,summary!A:A,'16'!D:D)</f>
        <v>0</v>
      </c>
      <c r="W135" s="15">
        <f>SUMIF('17'!B:B,summary!A:A,'17'!D:D)</f>
        <v>4</v>
      </c>
      <c r="X135" s="15">
        <f>SUMIF('18'!B:B,summary!A:A,'18'!D:D)</f>
        <v>0</v>
      </c>
      <c r="Y135" s="15">
        <f>SUMIF('19'!B:B,summary!A:A,'19'!D:D)</f>
        <v>0</v>
      </c>
      <c r="Z135" s="15">
        <f>SUMIF('20'!B:B,summary!A:A,'20'!D:D)</f>
        <v>2</v>
      </c>
      <c r="AA135" s="15">
        <f>SUMIF('21'!B:B,summary!A:A,'21'!D:D)</f>
        <v>0</v>
      </c>
      <c r="AB135" s="15">
        <f>SUMIF('22'!B:B,summary!A:A,'22'!D:D)</f>
        <v>0</v>
      </c>
      <c r="AC135" s="15">
        <f>SUMIF('23'!B:B,summary!A:A,'23'!D:D)</f>
        <v>2</v>
      </c>
      <c r="AD135" s="15">
        <f>SUMIF('24'!B:B,summary!A:A,'24'!D:D)</f>
        <v>4</v>
      </c>
      <c r="AE135" s="15">
        <f>SUMIF('25'!B:B,summary!A:A,'25'!D:D)</f>
        <v>0</v>
      </c>
      <c r="AF135" s="15">
        <f>SUMIF('26'!B:B,summary!A:A,'26'!D:D)</f>
        <v>0</v>
      </c>
      <c r="AG135" s="15">
        <f>SUMIF('27'!B:B,summary!A:A,'27'!D:D)</f>
        <v>1</v>
      </c>
      <c r="AH135" s="15">
        <f>SUMIF('28'!B:B,summary!A:A,'28'!D:D)</f>
        <v>0</v>
      </c>
      <c r="AI135" s="15">
        <f>SUMIF('29'!B:B,summary!A:A,'29'!D:D)</f>
        <v>0</v>
      </c>
      <c r="AJ135" s="15">
        <f>SUMIF('30'!B:B,summary!A:A,'30'!D:D)</f>
        <v>1</v>
      </c>
      <c r="AK135" s="15">
        <f>SUMIF('31'!B:B,summary!A:A,'31'!D:D)</f>
        <v>0</v>
      </c>
      <c r="AL135" s="41">
        <f t="shared" si="23"/>
        <v>34</v>
      </c>
      <c r="AM135" s="75"/>
      <c r="AN135" s="96">
        <f t="shared" si="25"/>
        <v>0</v>
      </c>
      <c r="AO135" s="74">
        <f t="shared" si="26"/>
        <v>-34</v>
      </c>
      <c r="AP135" s="101"/>
      <c r="AQ135" s="102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3"/>
      <c r="BL135" s="103"/>
      <c r="BM135" s="103"/>
      <c r="BN135" s="103"/>
      <c r="BO135" s="103"/>
      <c r="BP135" s="103"/>
      <c r="BQ135" s="103"/>
      <c r="BR135" s="103"/>
      <c r="BS135" s="103"/>
      <c r="BT135" s="103"/>
      <c r="BU135" s="103"/>
      <c r="BV135" s="104"/>
      <c r="BW135" s="104"/>
    </row>
    <row r="136" spans="1:75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15">
        <f>SUMIF('1'!B:B,summary!A:A,'1'!D:D)</f>
        <v>0</v>
      </c>
      <c r="H136" s="15">
        <f>SUMIF('2'!B:B,summary!A:A,'2'!D:D)</f>
        <v>0</v>
      </c>
      <c r="I136" s="15">
        <f>SUMIF('3'!B:B,summary!A:A,'3'!D:D)</f>
        <v>0</v>
      </c>
      <c r="J136" s="15">
        <f>SUMIF('4'!B:B,summary!A:A,'4'!D:D)</f>
        <v>0</v>
      </c>
      <c r="K136" s="15">
        <f>SUMIF('5'!B:B,summary!A:A,'5'!D:D)</f>
        <v>0</v>
      </c>
      <c r="L136" s="15">
        <f>SUMIF('6'!B:B,summary!A:A,'6'!D:D)</f>
        <v>0</v>
      </c>
      <c r="M136" s="15">
        <f>SUMIF('7'!B:B,summary!A:A,'7'!D:D)</f>
        <v>0</v>
      </c>
      <c r="N136" s="15">
        <f>SUMIF('8'!B:B,summary!A:A,'8'!D:D)</f>
        <v>0</v>
      </c>
      <c r="O136" s="15">
        <f>SUMIF('9'!B:B,summary!A:A,'9'!D:D)</f>
        <v>0</v>
      </c>
      <c r="P136" s="15">
        <f>SUMIF('10'!B:B,summary!A:A,'10'!D:D)</f>
        <v>0</v>
      </c>
      <c r="Q136" s="15">
        <f>SUMIF('11'!B:B,summary!A:A,'11'!D:D)</f>
        <v>0</v>
      </c>
      <c r="R136" s="15">
        <f>SUMIF('12'!B:B,summary!A:A,'12'!D:D)</f>
        <v>0</v>
      </c>
      <c r="S136" s="15">
        <f>SUMIF('13'!B:B,summary!A:A,'13'!D:D)</f>
        <v>0</v>
      </c>
      <c r="T136" s="15">
        <f>SUMIF('14'!B:B,summary!A:A,'14'!D:D)</f>
        <v>0</v>
      </c>
      <c r="U136" s="15">
        <f>SUMIF('15'!B:B,summary!A:A,'15'!D:D)</f>
        <v>0</v>
      </c>
      <c r="V136" s="15">
        <f>SUMIF('16'!B:B,summary!A:A,'16'!D:D)</f>
        <v>0</v>
      </c>
      <c r="W136" s="15">
        <f>SUMIF('17'!B:B,summary!A:A,'17'!D:D)</f>
        <v>0</v>
      </c>
      <c r="X136" s="15">
        <f>SUMIF('18'!B:B,summary!A:A,'18'!D:D)</f>
        <v>0</v>
      </c>
      <c r="Y136" s="15">
        <f>SUMIF('19'!B:B,summary!A:A,'19'!D:D)</f>
        <v>0</v>
      </c>
      <c r="Z136" s="15">
        <f>SUMIF('20'!B:B,summary!A:A,'20'!D:D)</f>
        <v>0</v>
      </c>
      <c r="AA136" s="15">
        <f>SUMIF('21'!B:B,summary!A:A,'21'!D:D)</f>
        <v>0</v>
      </c>
      <c r="AB136" s="15">
        <f>SUMIF('22'!B:B,summary!A:A,'22'!D:D)</f>
        <v>0</v>
      </c>
      <c r="AC136" s="15">
        <f>SUMIF('23'!B:B,summary!A:A,'23'!D:D)</f>
        <v>0</v>
      </c>
      <c r="AD136" s="15">
        <f>SUMIF('24'!B:B,summary!A:A,'24'!D:D)</f>
        <v>0</v>
      </c>
      <c r="AE136" s="15">
        <f>SUMIF('25'!B:B,summary!A:A,'25'!D:D)</f>
        <v>0</v>
      </c>
      <c r="AF136" s="15">
        <f>SUMIF('26'!B:B,summary!A:A,'26'!D:D)</f>
        <v>0</v>
      </c>
      <c r="AG136" s="15">
        <f>SUMIF('27'!B:B,summary!A:A,'27'!D:D)</f>
        <v>0</v>
      </c>
      <c r="AH136" s="15">
        <f>SUMIF('28'!B:B,summary!A:A,'28'!D:D)</f>
        <v>0</v>
      </c>
      <c r="AI136" s="15">
        <f>SUMIF('29'!B:B,summary!A:A,'29'!D:D)</f>
        <v>0</v>
      </c>
      <c r="AJ136" s="15">
        <f>SUMIF('30'!B:B,summary!A:A,'30'!D:D)</f>
        <v>0</v>
      </c>
      <c r="AK136" s="15">
        <f>SUMIF('31'!B:B,summary!A:A,'31'!D:D)</f>
        <v>0</v>
      </c>
      <c r="AL136" s="88">
        <f t="shared" si="23"/>
        <v>0</v>
      </c>
      <c r="AM136" s="75"/>
      <c r="AN136" s="96">
        <f t="shared" si="25"/>
        <v>0</v>
      </c>
      <c r="AO136" s="74">
        <f t="shared" si="26"/>
        <v>0</v>
      </c>
      <c r="AP136" s="101"/>
      <c r="AQ136" s="102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3"/>
      <c r="BL136" s="103"/>
      <c r="BM136" s="103"/>
      <c r="BN136" s="103"/>
      <c r="BO136" s="103"/>
      <c r="BP136" s="103"/>
      <c r="BQ136" s="103"/>
      <c r="BR136" s="103"/>
      <c r="BS136" s="103"/>
      <c r="BT136" s="103"/>
      <c r="BU136" s="103"/>
      <c r="BV136" s="104"/>
      <c r="BW136" s="104"/>
    </row>
    <row r="137" spans="1:75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15">
        <f>SUMIF('1'!B:B,summary!A:A,'1'!D:D)</f>
        <v>1</v>
      </c>
      <c r="H137" s="15">
        <f>SUMIF('2'!B:B,summary!A:A,'2'!D:D)</f>
        <v>0</v>
      </c>
      <c r="I137" s="15">
        <f>SUMIF('3'!B:B,summary!A:A,'3'!D:D)</f>
        <v>0</v>
      </c>
      <c r="J137" s="15">
        <f>SUMIF('4'!B:B,summary!A:A,'4'!D:D)</f>
        <v>0</v>
      </c>
      <c r="K137" s="15">
        <f>SUMIF('5'!B:B,summary!A:A,'5'!D:D)</f>
        <v>1</v>
      </c>
      <c r="L137" s="15">
        <f>SUMIF('6'!B:B,summary!A:A,'6'!D:D)</f>
        <v>1</v>
      </c>
      <c r="M137" s="15">
        <f>SUMIF('7'!B:B,summary!A:A,'7'!D:D)</f>
        <v>0</v>
      </c>
      <c r="N137" s="15">
        <f>SUMIF('8'!B:B,summary!A:A,'8'!D:D)</f>
        <v>0</v>
      </c>
      <c r="O137" s="15">
        <f>SUMIF('9'!B:B,summary!A:A,'9'!D:D)</f>
        <v>0</v>
      </c>
      <c r="P137" s="15">
        <f>SUMIF('10'!B:B,summary!A:A,'10'!D:D)</f>
        <v>1</v>
      </c>
      <c r="Q137" s="15">
        <f>SUMIF('11'!B:B,summary!A:A,'11'!D:D)</f>
        <v>0</v>
      </c>
      <c r="R137" s="15">
        <f>SUMIF('12'!B:B,summary!A:A,'12'!D:D)</f>
        <v>0</v>
      </c>
      <c r="S137" s="15">
        <f>SUMIF('13'!B:B,summary!A:A,'13'!D:D)</f>
        <v>1</v>
      </c>
      <c r="T137" s="15">
        <f>SUMIF('14'!B:B,summary!A:A,'14'!D:D)</f>
        <v>0</v>
      </c>
      <c r="U137" s="15">
        <f>SUMIF('15'!B:B,summary!A:A,'15'!D:D)</f>
        <v>1</v>
      </c>
      <c r="V137" s="15">
        <f>SUMIF('16'!B:B,summary!A:A,'16'!D:D)</f>
        <v>0</v>
      </c>
      <c r="W137" s="15">
        <f>SUMIF('17'!B:B,summary!A:A,'17'!D:D)</f>
        <v>0</v>
      </c>
      <c r="X137" s="15">
        <f>SUMIF('18'!B:B,summary!A:A,'18'!D:D)</f>
        <v>0</v>
      </c>
      <c r="Y137" s="15">
        <f>SUMIF('19'!B:B,summary!A:A,'19'!D:D)</f>
        <v>1</v>
      </c>
      <c r="Z137" s="15">
        <f>SUMIF('20'!B:B,summary!A:A,'20'!D:D)</f>
        <v>0</v>
      </c>
      <c r="AA137" s="15">
        <f>SUMIF('21'!B:B,summary!A:A,'21'!D:D)</f>
        <v>0</v>
      </c>
      <c r="AB137" s="15">
        <f>SUMIF('22'!B:B,summary!A:A,'22'!D:D)</f>
        <v>1</v>
      </c>
      <c r="AC137" s="15">
        <f>SUMIF('23'!B:B,summary!A:A,'23'!D:D)</f>
        <v>0</v>
      </c>
      <c r="AD137" s="15">
        <f>SUMIF('24'!B:B,summary!A:A,'24'!D:D)</f>
        <v>0</v>
      </c>
      <c r="AE137" s="15">
        <f>SUMIF('25'!B:B,summary!A:A,'25'!D:D)</f>
        <v>0</v>
      </c>
      <c r="AF137" s="15">
        <f>SUMIF('26'!B:B,summary!A:A,'26'!D:D)</f>
        <v>0</v>
      </c>
      <c r="AG137" s="15">
        <f>SUMIF('27'!B:B,summary!A:A,'27'!D:D)</f>
        <v>2</v>
      </c>
      <c r="AH137" s="15">
        <f>SUMIF('28'!B:B,summary!A:A,'28'!D:D)</f>
        <v>0</v>
      </c>
      <c r="AI137" s="15">
        <f>SUMIF('29'!B:B,summary!A:A,'29'!D:D)</f>
        <v>0</v>
      </c>
      <c r="AJ137" s="15">
        <f>SUMIF('30'!B:B,summary!A:A,'30'!D:D)</f>
        <v>0</v>
      </c>
      <c r="AK137" s="15">
        <f>SUMIF('31'!B:B,summary!A:A,'31'!D:D)</f>
        <v>0</v>
      </c>
      <c r="AL137" s="41">
        <f t="shared" si="23"/>
        <v>10</v>
      </c>
      <c r="AM137" s="75"/>
      <c r="AN137" s="96">
        <f t="shared" si="25"/>
        <v>0</v>
      </c>
      <c r="AO137" s="74">
        <f t="shared" si="26"/>
        <v>-10</v>
      </c>
      <c r="AP137" s="101"/>
      <c r="AQ137" s="102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03"/>
      <c r="BO137" s="103"/>
      <c r="BP137" s="103"/>
      <c r="BQ137" s="103"/>
      <c r="BR137" s="103"/>
      <c r="BS137" s="103"/>
      <c r="BT137" s="103"/>
      <c r="BU137" s="103"/>
      <c r="BV137" s="104"/>
      <c r="BW137" s="104"/>
    </row>
    <row r="138" spans="1:75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15">
        <f>SUMIF('1'!B:B,summary!A:A,'1'!D:D)</f>
        <v>26</v>
      </c>
      <c r="H138" s="15">
        <f>SUMIF('2'!B:B,summary!A:A,'2'!D:D)</f>
        <v>8</v>
      </c>
      <c r="I138" s="15">
        <f>SUMIF('3'!B:B,summary!A:A,'3'!D:D)</f>
        <v>9</v>
      </c>
      <c r="J138" s="15">
        <f>SUMIF('4'!B:B,summary!A:A,'4'!D:D)</f>
        <v>0</v>
      </c>
      <c r="K138" s="15">
        <f>SUMIF('5'!B:B,summary!A:A,'5'!D:D)</f>
        <v>9</v>
      </c>
      <c r="L138" s="15">
        <f>SUMIF('6'!B:B,summary!A:A,'6'!D:D)</f>
        <v>7</v>
      </c>
      <c r="M138" s="15">
        <f>SUMIF('7'!B:B,summary!A:A,'7'!D:D)</f>
        <v>0</v>
      </c>
      <c r="N138" s="15">
        <f>SUMIF('8'!B:B,summary!A:A,'8'!D:D)</f>
        <v>14</v>
      </c>
      <c r="O138" s="15">
        <f>SUMIF('9'!B:B,summary!A:A,'9'!D:D)</f>
        <v>9</v>
      </c>
      <c r="P138" s="15">
        <f>SUMIF('10'!B:B,summary!A:A,'10'!D:D)</f>
        <v>7</v>
      </c>
      <c r="Q138" s="15">
        <f>SUMIF('11'!B:B,summary!A:A,'11'!D:D)</f>
        <v>4</v>
      </c>
      <c r="R138" s="15">
        <f>SUMIF('12'!B:B,summary!A:A,'12'!D:D)</f>
        <v>11</v>
      </c>
      <c r="S138" s="15">
        <f>SUMIF('13'!B:B,summary!A:A,'13'!D:D)</f>
        <v>2</v>
      </c>
      <c r="T138" s="15">
        <f>SUMIF('14'!B:B,summary!A:A,'14'!D:D)</f>
        <v>0</v>
      </c>
      <c r="U138" s="15">
        <f>SUMIF('15'!B:B,summary!A:A,'15'!D:D)</f>
        <v>14</v>
      </c>
      <c r="V138" s="15">
        <f>SUMIF('16'!B:B,summary!A:A,'16'!D:D)</f>
        <v>9</v>
      </c>
      <c r="W138" s="15">
        <f>SUMIF('17'!B:B,summary!A:A,'17'!D:D)</f>
        <v>8</v>
      </c>
      <c r="X138" s="15">
        <f>SUMIF('18'!B:B,summary!A:A,'18'!D:D)</f>
        <v>7</v>
      </c>
      <c r="Y138" s="15">
        <f>SUMIF('19'!B:B,summary!A:A,'19'!D:D)</f>
        <v>6</v>
      </c>
      <c r="Z138" s="15">
        <f>SUMIF('20'!B:B,summary!A:A,'20'!D:D)</f>
        <v>5</v>
      </c>
      <c r="AA138" s="15">
        <f>SUMIF('21'!B:B,summary!A:A,'21'!D:D)</f>
        <v>0</v>
      </c>
      <c r="AB138" s="15">
        <f>SUMIF('22'!B:B,summary!A:A,'22'!D:D)</f>
        <v>11</v>
      </c>
      <c r="AC138" s="15">
        <f>SUMIF('23'!B:B,summary!A:A,'23'!D:D)</f>
        <v>7</v>
      </c>
      <c r="AD138" s="15">
        <f>SUMIF('24'!B:B,summary!A:A,'24'!D:D)</f>
        <v>5</v>
      </c>
      <c r="AE138" s="15">
        <f>SUMIF('25'!B:B,summary!A:A,'25'!D:D)</f>
        <v>8</v>
      </c>
      <c r="AF138" s="15">
        <f>SUMIF('26'!B:B,summary!A:A,'26'!D:D)</f>
        <v>13</v>
      </c>
      <c r="AG138" s="15">
        <f>SUMIF('27'!B:B,summary!A:A,'27'!D:D)</f>
        <v>9</v>
      </c>
      <c r="AH138" s="15">
        <f>SUMIF('28'!B:B,summary!A:A,'28'!D:D)</f>
        <v>0</v>
      </c>
      <c r="AI138" s="15">
        <f>SUMIF('29'!B:B,summary!A:A,'29'!D:D)</f>
        <v>11</v>
      </c>
      <c r="AJ138" s="15">
        <f>SUMIF('30'!B:B,summary!A:A,'30'!D:D)</f>
        <v>4</v>
      </c>
      <c r="AK138" s="15">
        <f>SUMIF('31'!B:B,summary!A:A,'31'!D:D)</f>
        <v>0</v>
      </c>
      <c r="AL138" s="41">
        <f t="shared" si="23"/>
        <v>223</v>
      </c>
      <c r="AM138" s="75"/>
      <c r="AN138" s="96">
        <f t="shared" si="25"/>
        <v>0</v>
      </c>
      <c r="AO138" s="74">
        <f t="shared" si="26"/>
        <v>-223</v>
      </c>
      <c r="AP138" s="101"/>
      <c r="AQ138" s="102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/>
      <c r="BM138" s="103"/>
      <c r="BN138" s="103"/>
      <c r="BO138" s="103"/>
      <c r="BP138" s="103"/>
      <c r="BQ138" s="103"/>
      <c r="BR138" s="103"/>
      <c r="BS138" s="103"/>
      <c r="BT138" s="103"/>
      <c r="BU138" s="103"/>
      <c r="BV138" s="104"/>
      <c r="BW138" s="104"/>
    </row>
    <row r="139" spans="1:75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15">
        <f>SUMIF('1'!B:B,summary!A:A,'1'!D:D)</f>
        <v>0</v>
      </c>
      <c r="H139" s="15">
        <f>SUMIF('2'!B:B,summary!A:A,'2'!D:D)</f>
        <v>1</v>
      </c>
      <c r="I139" s="15">
        <f>SUMIF('3'!B:B,summary!A:A,'3'!D:D)</f>
        <v>2</v>
      </c>
      <c r="J139" s="15">
        <f>SUMIF('4'!B:B,summary!A:A,'4'!D:D)</f>
        <v>0</v>
      </c>
      <c r="K139" s="15">
        <f>SUMIF('5'!B:B,summary!A:A,'5'!D:D)</f>
        <v>1</v>
      </c>
      <c r="L139" s="15">
        <f>SUMIF('6'!B:B,summary!A:A,'6'!D:D)</f>
        <v>1</v>
      </c>
      <c r="M139" s="15">
        <f>SUMIF('7'!B:B,summary!A:A,'7'!D:D)</f>
        <v>0</v>
      </c>
      <c r="N139" s="15">
        <f>SUMIF('8'!B:B,summary!A:A,'8'!D:D)</f>
        <v>0</v>
      </c>
      <c r="O139" s="15">
        <f>SUMIF('9'!B:B,summary!A:A,'9'!D:D)</f>
        <v>1</v>
      </c>
      <c r="P139" s="15">
        <f>SUMIF('10'!B:B,summary!A:A,'10'!D:D)</f>
        <v>1</v>
      </c>
      <c r="Q139" s="15">
        <f>SUMIF('11'!B:B,summary!A:A,'11'!D:D)</f>
        <v>1</v>
      </c>
      <c r="R139" s="15">
        <f>SUMIF('12'!B:B,summary!A:A,'12'!D:D)</f>
        <v>1</v>
      </c>
      <c r="S139" s="15">
        <f>SUMIF('13'!B:B,summary!A:A,'13'!D:D)</f>
        <v>1</v>
      </c>
      <c r="T139" s="15">
        <f>SUMIF('14'!B:B,summary!A:A,'14'!D:D)</f>
        <v>0</v>
      </c>
      <c r="U139" s="15">
        <f>SUMIF('15'!B:B,summary!A:A,'15'!D:D)</f>
        <v>0</v>
      </c>
      <c r="V139" s="15">
        <f>SUMIF('16'!B:B,summary!A:A,'16'!D:D)</f>
        <v>1</v>
      </c>
      <c r="W139" s="15">
        <f>SUMIF('17'!B:B,summary!A:A,'17'!D:D)</f>
        <v>1</v>
      </c>
      <c r="X139" s="15">
        <f>SUMIF('18'!B:B,summary!A:A,'18'!D:D)</f>
        <v>1</v>
      </c>
      <c r="Y139" s="15">
        <f>SUMIF('19'!B:B,summary!A:A,'19'!D:D)</f>
        <v>1</v>
      </c>
      <c r="Z139" s="15">
        <f>SUMIF('20'!B:B,summary!A:A,'20'!D:D)</f>
        <v>1</v>
      </c>
      <c r="AA139" s="15">
        <f>SUMIF('21'!B:B,summary!A:A,'21'!D:D)</f>
        <v>0</v>
      </c>
      <c r="AB139" s="15">
        <f>SUMIF('22'!B:B,summary!A:A,'22'!D:D)</f>
        <v>0</v>
      </c>
      <c r="AC139" s="15">
        <f>SUMIF('23'!B:B,summary!A:A,'23'!D:D)</f>
        <v>0</v>
      </c>
      <c r="AD139" s="15">
        <f>SUMIF('24'!B:B,summary!A:A,'24'!D:D)</f>
        <v>0</v>
      </c>
      <c r="AE139" s="15">
        <f>SUMIF('25'!B:B,summary!A:A,'25'!D:D)</f>
        <v>0</v>
      </c>
      <c r="AF139" s="15">
        <f>SUMIF('26'!B:B,summary!A:A,'26'!D:D)</f>
        <v>0</v>
      </c>
      <c r="AG139" s="15">
        <f>SUMIF('27'!B:B,summary!A:A,'27'!D:D)</f>
        <v>0</v>
      </c>
      <c r="AH139" s="15">
        <f>SUMIF('28'!B:B,summary!A:A,'28'!D:D)</f>
        <v>0</v>
      </c>
      <c r="AI139" s="15">
        <f>SUMIF('29'!B:B,summary!A:A,'29'!D:D)</f>
        <v>0</v>
      </c>
      <c r="AJ139" s="15">
        <f>SUMIF('30'!B:B,summary!A:A,'30'!D:D)</f>
        <v>0</v>
      </c>
      <c r="AK139" s="15">
        <f>SUMIF('31'!B:B,summary!A:A,'31'!D:D)</f>
        <v>0</v>
      </c>
      <c r="AL139" s="88">
        <f t="shared" si="23"/>
        <v>15</v>
      </c>
      <c r="AM139" s="75"/>
      <c r="AN139" s="96">
        <f t="shared" si="25"/>
        <v>0</v>
      </c>
      <c r="AO139" s="74">
        <f t="shared" si="26"/>
        <v>-15</v>
      </c>
      <c r="AP139" s="101"/>
      <c r="AQ139" s="102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/>
      <c r="BM139" s="103"/>
      <c r="BN139" s="103"/>
      <c r="BO139" s="103"/>
      <c r="BP139" s="103"/>
      <c r="BQ139" s="103"/>
      <c r="BR139" s="103"/>
      <c r="BS139" s="103"/>
      <c r="BT139" s="103"/>
      <c r="BU139" s="103"/>
      <c r="BV139" s="104"/>
      <c r="BW139" s="104"/>
    </row>
    <row r="140" spans="1:75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15">
        <f>SUMIF('1'!B:B,summary!A:A,'1'!D:D)</f>
        <v>0</v>
      </c>
      <c r="H140" s="15">
        <f>SUMIF('2'!B:B,summary!A:A,'2'!D:D)</f>
        <v>0</v>
      </c>
      <c r="I140" s="15">
        <f>SUMIF('3'!B:B,summary!A:A,'3'!D:D)</f>
        <v>0</v>
      </c>
      <c r="J140" s="15">
        <f>SUMIF('4'!B:B,summary!A:A,'4'!D:D)</f>
        <v>0</v>
      </c>
      <c r="K140" s="15">
        <f>SUMIF('5'!B:B,summary!A:A,'5'!D:D)</f>
        <v>0</v>
      </c>
      <c r="L140" s="15">
        <f>SUMIF('6'!B:B,summary!A:A,'6'!D:D)</f>
        <v>0</v>
      </c>
      <c r="M140" s="15">
        <f>SUMIF('7'!B:B,summary!A:A,'7'!D:D)</f>
        <v>0</v>
      </c>
      <c r="N140" s="15">
        <f>SUMIF('8'!B:B,summary!A:A,'8'!D:D)</f>
        <v>0</v>
      </c>
      <c r="O140" s="15">
        <f>SUMIF('9'!B:B,summary!A:A,'9'!D:D)</f>
        <v>0</v>
      </c>
      <c r="P140" s="15">
        <f>SUMIF('10'!B:B,summary!A:A,'10'!D:D)</f>
        <v>0</v>
      </c>
      <c r="Q140" s="15">
        <f>SUMIF('11'!B:B,summary!A:A,'11'!D:D)</f>
        <v>0</v>
      </c>
      <c r="R140" s="15">
        <f>SUMIF('12'!B:B,summary!A:A,'12'!D:D)</f>
        <v>0</v>
      </c>
      <c r="S140" s="15">
        <f>SUMIF('13'!B:B,summary!A:A,'13'!D:D)</f>
        <v>0</v>
      </c>
      <c r="T140" s="15">
        <f>SUMIF('14'!B:B,summary!A:A,'14'!D:D)</f>
        <v>0</v>
      </c>
      <c r="U140" s="15">
        <f>SUMIF('15'!B:B,summary!A:A,'15'!D:D)</f>
        <v>0</v>
      </c>
      <c r="V140" s="15">
        <f>SUMIF('16'!B:B,summary!A:A,'16'!D:D)</f>
        <v>0</v>
      </c>
      <c r="W140" s="15">
        <f>SUMIF('17'!B:B,summary!A:A,'17'!D:D)</f>
        <v>0</v>
      </c>
      <c r="X140" s="15">
        <f>SUMIF('18'!B:B,summary!A:A,'18'!D:D)</f>
        <v>0</v>
      </c>
      <c r="Y140" s="15">
        <f>SUMIF('19'!B:B,summary!A:A,'19'!D:D)</f>
        <v>0</v>
      </c>
      <c r="Z140" s="15">
        <f>SUMIF('20'!B:B,summary!A:A,'20'!D:D)</f>
        <v>0</v>
      </c>
      <c r="AA140" s="15">
        <f>SUMIF('21'!B:B,summary!A:A,'21'!D:D)</f>
        <v>0</v>
      </c>
      <c r="AB140" s="15">
        <f>SUMIF('22'!B:B,summary!A:A,'22'!D:D)</f>
        <v>0</v>
      </c>
      <c r="AC140" s="15">
        <f>SUMIF('23'!B:B,summary!A:A,'23'!D:D)</f>
        <v>0</v>
      </c>
      <c r="AD140" s="15">
        <f>SUMIF('24'!B:B,summary!A:A,'24'!D:D)</f>
        <v>0</v>
      </c>
      <c r="AE140" s="15">
        <f>SUMIF('25'!B:B,summary!A:A,'25'!D:D)</f>
        <v>0</v>
      </c>
      <c r="AF140" s="15">
        <f>SUMIF('26'!B:B,summary!A:A,'26'!D:D)</f>
        <v>0</v>
      </c>
      <c r="AG140" s="15">
        <f>SUMIF('27'!B:B,summary!A:A,'27'!D:D)</f>
        <v>0</v>
      </c>
      <c r="AH140" s="15">
        <f>SUMIF('28'!B:B,summary!A:A,'28'!D:D)</f>
        <v>0</v>
      </c>
      <c r="AI140" s="15">
        <f>SUMIF('29'!B:B,summary!A:A,'29'!D:D)</f>
        <v>0</v>
      </c>
      <c r="AJ140" s="15">
        <f>SUMIF('30'!B:B,summary!A:A,'30'!D:D)</f>
        <v>0</v>
      </c>
      <c r="AK140" s="15">
        <f>SUMIF('31'!B:B,summary!A:A,'31'!D:D)</f>
        <v>0</v>
      </c>
      <c r="AL140" s="88">
        <f t="shared" ref="AL140:AL203" si="27">SUM(G140:AK140)</f>
        <v>0</v>
      </c>
      <c r="AM140" s="75"/>
      <c r="AN140" s="96">
        <f t="shared" si="25"/>
        <v>0</v>
      </c>
      <c r="AO140" s="74">
        <f t="shared" si="26"/>
        <v>0</v>
      </c>
      <c r="AP140" s="101"/>
      <c r="AQ140" s="102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03"/>
      <c r="BO140" s="103"/>
      <c r="BP140" s="103"/>
      <c r="BQ140" s="103"/>
      <c r="BR140" s="103"/>
      <c r="BS140" s="103"/>
      <c r="BT140" s="103"/>
      <c r="BU140" s="103"/>
      <c r="BV140" s="104"/>
      <c r="BW140" s="104"/>
    </row>
    <row r="141" spans="1:75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15">
        <f>SUMIF('1'!B:B,summary!A:A,'1'!D:D)</f>
        <v>0</v>
      </c>
      <c r="H141" s="15">
        <f>SUMIF('2'!B:B,summary!A:A,'2'!D:D)</f>
        <v>0</v>
      </c>
      <c r="I141" s="15">
        <f>SUMIF('3'!B:B,summary!A:A,'3'!D:D)</f>
        <v>0</v>
      </c>
      <c r="J141" s="15">
        <f>SUMIF('4'!B:B,summary!A:A,'4'!D:D)</f>
        <v>0</v>
      </c>
      <c r="K141" s="15">
        <f>SUMIF('5'!B:B,summary!A:A,'5'!D:D)</f>
        <v>0</v>
      </c>
      <c r="L141" s="15">
        <f>SUMIF('6'!B:B,summary!A:A,'6'!D:D)</f>
        <v>0</v>
      </c>
      <c r="M141" s="15">
        <f>SUMIF('7'!B:B,summary!A:A,'7'!D:D)</f>
        <v>0</v>
      </c>
      <c r="N141" s="15">
        <f>SUMIF('8'!B:B,summary!A:A,'8'!D:D)</f>
        <v>0</v>
      </c>
      <c r="O141" s="15">
        <f>SUMIF('9'!B:B,summary!A:A,'9'!D:D)</f>
        <v>0</v>
      </c>
      <c r="P141" s="15">
        <f>SUMIF('10'!B:B,summary!A:A,'10'!D:D)</f>
        <v>0</v>
      </c>
      <c r="Q141" s="15">
        <f>SUMIF('11'!B:B,summary!A:A,'11'!D:D)</f>
        <v>0</v>
      </c>
      <c r="R141" s="15">
        <f>SUMIF('12'!B:B,summary!A:A,'12'!D:D)</f>
        <v>0</v>
      </c>
      <c r="S141" s="15">
        <f>SUMIF('13'!B:B,summary!A:A,'13'!D:D)</f>
        <v>0</v>
      </c>
      <c r="T141" s="15">
        <f>SUMIF('14'!B:B,summary!A:A,'14'!D:D)</f>
        <v>0</v>
      </c>
      <c r="U141" s="15">
        <f>SUMIF('15'!B:B,summary!A:A,'15'!D:D)</f>
        <v>0</v>
      </c>
      <c r="V141" s="15">
        <f>SUMIF('16'!B:B,summary!A:A,'16'!D:D)</f>
        <v>0</v>
      </c>
      <c r="W141" s="15">
        <f>SUMIF('17'!B:B,summary!A:A,'17'!D:D)</f>
        <v>0</v>
      </c>
      <c r="X141" s="15">
        <f>SUMIF('18'!B:B,summary!A:A,'18'!D:D)</f>
        <v>0</v>
      </c>
      <c r="Y141" s="15">
        <f>SUMIF('19'!B:B,summary!A:A,'19'!D:D)</f>
        <v>0</v>
      </c>
      <c r="Z141" s="15">
        <f>SUMIF('20'!B:B,summary!A:A,'20'!D:D)</f>
        <v>0</v>
      </c>
      <c r="AA141" s="15">
        <f>SUMIF('21'!B:B,summary!A:A,'21'!D:D)</f>
        <v>0</v>
      </c>
      <c r="AB141" s="15">
        <f>SUMIF('22'!B:B,summary!A:A,'22'!D:D)</f>
        <v>0</v>
      </c>
      <c r="AC141" s="15">
        <f>SUMIF('23'!B:B,summary!A:A,'23'!D:D)</f>
        <v>0</v>
      </c>
      <c r="AD141" s="15">
        <f>SUMIF('24'!B:B,summary!A:A,'24'!D:D)</f>
        <v>0</v>
      </c>
      <c r="AE141" s="15">
        <f>SUMIF('25'!B:B,summary!A:A,'25'!D:D)</f>
        <v>0</v>
      </c>
      <c r="AF141" s="15">
        <f>SUMIF('26'!B:B,summary!A:A,'26'!D:D)</f>
        <v>0</v>
      </c>
      <c r="AG141" s="15">
        <f>SUMIF('27'!B:B,summary!A:A,'27'!D:D)</f>
        <v>0</v>
      </c>
      <c r="AH141" s="15">
        <f>SUMIF('28'!B:B,summary!A:A,'28'!D:D)</f>
        <v>0</v>
      </c>
      <c r="AI141" s="15">
        <f>SUMIF('29'!B:B,summary!A:A,'29'!D:D)</f>
        <v>0</v>
      </c>
      <c r="AJ141" s="15">
        <f>SUMIF('30'!B:B,summary!A:A,'30'!D:D)</f>
        <v>0</v>
      </c>
      <c r="AK141" s="15">
        <f>SUMIF('31'!B:B,summary!A:A,'31'!D:D)</f>
        <v>0</v>
      </c>
      <c r="AL141" s="88">
        <f t="shared" si="27"/>
        <v>0</v>
      </c>
      <c r="AM141" s="75"/>
      <c r="AN141" s="96">
        <f t="shared" si="25"/>
        <v>0</v>
      </c>
      <c r="AO141" s="74">
        <f t="shared" si="26"/>
        <v>0</v>
      </c>
      <c r="AP141" s="101"/>
      <c r="AQ141" s="102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03"/>
      <c r="BO141" s="103"/>
      <c r="BP141" s="103"/>
      <c r="BQ141" s="103"/>
      <c r="BR141" s="103"/>
      <c r="BS141" s="103"/>
      <c r="BT141" s="103"/>
      <c r="BU141" s="103"/>
      <c r="BV141" s="104"/>
      <c r="BW141" s="104"/>
    </row>
    <row r="142" spans="1:75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15">
        <f>SUMIF('1'!B:B,summary!A:A,'1'!D:D)</f>
        <v>0</v>
      </c>
      <c r="H142" s="15">
        <f>SUMIF('2'!B:B,summary!A:A,'2'!D:D)</f>
        <v>0</v>
      </c>
      <c r="I142" s="15">
        <f>SUMIF('3'!B:B,summary!A:A,'3'!D:D)</f>
        <v>0</v>
      </c>
      <c r="J142" s="15">
        <f>SUMIF('4'!B:B,summary!A:A,'4'!D:D)</f>
        <v>0</v>
      </c>
      <c r="K142" s="15">
        <f>SUMIF('5'!B:B,summary!A:A,'5'!D:D)</f>
        <v>0</v>
      </c>
      <c r="L142" s="15">
        <f>SUMIF('6'!B:B,summary!A:A,'6'!D:D)</f>
        <v>0</v>
      </c>
      <c r="M142" s="15">
        <f>SUMIF('7'!B:B,summary!A:A,'7'!D:D)</f>
        <v>0</v>
      </c>
      <c r="N142" s="15">
        <f>SUMIF('8'!B:B,summary!A:A,'8'!D:D)</f>
        <v>0</v>
      </c>
      <c r="O142" s="15">
        <f>SUMIF('9'!B:B,summary!A:A,'9'!D:D)</f>
        <v>0</v>
      </c>
      <c r="P142" s="15">
        <f>SUMIF('10'!B:B,summary!A:A,'10'!D:D)</f>
        <v>0</v>
      </c>
      <c r="Q142" s="15">
        <f>SUMIF('11'!B:B,summary!A:A,'11'!D:D)</f>
        <v>0</v>
      </c>
      <c r="R142" s="15">
        <f>SUMIF('12'!B:B,summary!A:A,'12'!D:D)</f>
        <v>0</v>
      </c>
      <c r="S142" s="15">
        <f>SUMIF('13'!B:B,summary!A:A,'13'!D:D)</f>
        <v>0</v>
      </c>
      <c r="T142" s="15">
        <f>SUMIF('14'!B:B,summary!A:A,'14'!D:D)</f>
        <v>0</v>
      </c>
      <c r="U142" s="15">
        <f>SUMIF('15'!B:B,summary!A:A,'15'!D:D)</f>
        <v>0</v>
      </c>
      <c r="V142" s="15">
        <f>SUMIF('16'!B:B,summary!A:A,'16'!D:D)</f>
        <v>0</v>
      </c>
      <c r="W142" s="15">
        <f>SUMIF('17'!B:B,summary!A:A,'17'!D:D)</f>
        <v>0</v>
      </c>
      <c r="X142" s="15">
        <f>SUMIF('18'!B:B,summary!A:A,'18'!D:D)</f>
        <v>0</v>
      </c>
      <c r="Y142" s="15">
        <f>SUMIF('19'!B:B,summary!A:A,'19'!D:D)</f>
        <v>0</v>
      </c>
      <c r="Z142" s="15">
        <f>SUMIF('20'!B:B,summary!A:A,'20'!D:D)</f>
        <v>0</v>
      </c>
      <c r="AA142" s="15">
        <f>SUMIF('21'!B:B,summary!A:A,'21'!D:D)</f>
        <v>0</v>
      </c>
      <c r="AB142" s="15">
        <f>SUMIF('22'!B:B,summary!A:A,'22'!D:D)</f>
        <v>0</v>
      </c>
      <c r="AC142" s="15">
        <f>SUMIF('23'!B:B,summary!A:A,'23'!D:D)</f>
        <v>0</v>
      </c>
      <c r="AD142" s="15">
        <f>SUMIF('24'!B:B,summary!A:A,'24'!D:D)</f>
        <v>0</v>
      </c>
      <c r="AE142" s="15">
        <f>SUMIF('25'!B:B,summary!A:A,'25'!D:D)</f>
        <v>0</v>
      </c>
      <c r="AF142" s="15">
        <f>SUMIF('26'!B:B,summary!A:A,'26'!D:D)</f>
        <v>0</v>
      </c>
      <c r="AG142" s="15">
        <f>SUMIF('27'!B:B,summary!A:A,'27'!D:D)</f>
        <v>0</v>
      </c>
      <c r="AH142" s="15">
        <f>SUMIF('28'!B:B,summary!A:A,'28'!D:D)</f>
        <v>0</v>
      </c>
      <c r="AI142" s="15">
        <f>SUMIF('29'!B:B,summary!A:A,'29'!D:D)</f>
        <v>0</v>
      </c>
      <c r="AJ142" s="15">
        <f>SUMIF('30'!B:B,summary!A:A,'30'!D:D)</f>
        <v>0</v>
      </c>
      <c r="AK142" s="15">
        <f>SUMIF('31'!B:B,summary!A:A,'31'!D:D)</f>
        <v>0</v>
      </c>
      <c r="AL142" s="41">
        <f t="shared" si="27"/>
        <v>0</v>
      </c>
      <c r="AM142" s="75"/>
      <c r="AN142" s="96">
        <f t="shared" si="25"/>
        <v>0</v>
      </c>
      <c r="AO142" s="74">
        <f t="shared" si="26"/>
        <v>0</v>
      </c>
      <c r="AP142" s="101"/>
      <c r="AQ142" s="102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3"/>
      <c r="BP142" s="103"/>
      <c r="BQ142" s="103"/>
      <c r="BR142" s="103"/>
      <c r="BS142" s="103"/>
      <c r="BT142" s="103"/>
      <c r="BU142" s="103"/>
      <c r="BV142" s="104"/>
      <c r="BW142" s="104"/>
    </row>
    <row r="143" spans="1:75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15">
        <f>SUMIF('1'!B:B,summary!A:A,'1'!D:D)</f>
        <v>2</v>
      </c>
      <c r="H143" s="15">
        <f>SUMIF('2'!B:B,summary!A:A,'2'!D:D)</f>
        <v>0</v>
      </c>
      <c r="I143" s="15">
        <f>SUMIF('3'!B:B,summary!A:A,'3'!D:D)</f>
        <v>0</v>
      </c>
      <c r="J143" s="15">
        <f>SUMIF('4'!B:B,summary!A:A,'4'!D:D)</f>
        <v>0</v>
      </c>
      <c r="K143" s="15">
        <f>SUMIF('5'!B:B,summary!A:A,'5'!D:D)</f>
        <v>1</v>
      </c>
      <c r="L143" s="15">
        <f>SUMIF('6'!B:B,summary!A:A,'6'!D:D)</f>
        <v>0</v>
      </c>
      <c r="M143" s="15">
        <f>SUMIF('7'!B:B,summary!A:A,'7'!D:D)</f>
        <v>0</v>
      </c>
      <c r="N143" s="15">
        <f>SUMIF('8'!B:B,summary!A:A,'8'!D:D)</f>
        <v>2</v>
      </c>
      <c r="O143" s="15">
        <f>SUMIF('9'!B:B,summary!A:A,'9'!D:D)</f>
        <v>0</v>
      </c>
      <c r="P143" s="15">
        <f>SUMIF('10'!B:B,summary!A:A,'10'!D:D)</f>
        <v>0</v>
      </c>
      <c r="Q143" s="15">
        <f>SUMIF('11'!B:B,summary!A:A,'11'!D:D)</f>
        <v>0</v>
      </c>
      <c r="R143" s="15">
        <f>SUMIF('12'!B:B,summary!A:A,'12'!D:D)</f>
        <v>0</v>
      </c>
      <c r="S143" s="15">
        <f>SUMIF('13'!B:B,summary!A:A,'13'!D:D)</f>
        <v>0</v>
      </c>
      <c r="T143" s="15">
        <f>SUMIF('14'!B:B,summary!A:A,'14'!D:D)</f>
        <v>0</v>
      </c>
      <c r="U143" s="15">
        <f>SUMIF('15'!B:B,summary!A:A,'15'!D:D)</f>
        <v>2</v>
      </c>
      <c r="V143" s="15">
        <f>SUMIF('16'!B:B,summary!A:A,'16'!D:D)</f>
        <v>0</v>
      </c>
      <c r="W143" s="15">
        <f>SUMIF('17'!B:B,summary!A:A,'17'!D:D)</f>
        <v>0</v>
      </c>
      <c r="X143" s="15">
        <f>SUMIF('18'!B:B,summary!A:A,'18'!D:D)</f>
        <v>0</v>
      </c>
      <c r="Y143" s="15">
        <f>SUMIF('19'!B:B,summary!A:A,'19'!D:D)</f>
        <v>0</v>
      </c>
      <c r="Z143" s="15">
        <f>SUMIF('20'!B:B,summary!A:A,'20'!D:D)</f>
        <v>0</v>
      </c>
      <c r="AA143" s="15">
        <f>SUMIF('21'!B:B,summary!A:A,'21'!D:D)</f>
        <v>0</v>
      </c>
      <c r="AB143" s="15">
        <f>SUMIF('22'!B:B,summary!A:A,'22'!D:D)</f>
        <v>2</v>
      </c>
      <c r="AC143" s="15">
        <f>SUMIF('23'!B:B,summary!A:A,'23'!D:D)</f>
        <v>0</v>
      </c>
      <c r="AD143" s="15">
        <f>SUMIF('24'!B:B,summary!A:A,'24'!D:D)</f>
        <v>0</v>
      </c>
      <c r="AE143" s="15">
        <f>SUMIF('25'!B:B,summary!A:A,'25'!D:D)</f>
        <v>0</v>
      </c>
      <c r="AF143" s="15">
        <f>SUMIF('26'!B:B,summary!A:A,'26'!D:D)</f>
        <v>0</v>
      </c>
      <c r="AG143" s="15">
        <f>SUMIF('27'!B:B,summary!A:A,'27'!D:D)</f>
        <v>0</v>
      </c>
      <c r="AH143" s="15">
        <f>SUMIF('28'!B:B,summary!A:A,'28'!D:D)</f>
        <v>0</v>
      </c>
      <c r="AI143" s="15">
        <f>SUMIF('29'!B:B,summary!A:A,'29'!D:D)</f>
        <v>3</v>
      </c>
      <c r="AJ143" s="15">
        <f>SUMIF('30'!B:B,summary!A:A,'30'!D:D)</f>
        <v>0</v>
      </c>
      <c r="AK143" s="15">
        <f>SUMIF('31'!B:B,summary!A:A,'31'!D:D)</f>
        <v>0</v>
      </c>
      <c r="AL143" s="41">
        <f t="shared" si="27"/>
        <v>12</v>
      </c>
      <c r="AM143" s="75"/>
      <c r="AN143" s="96">
        <f t="shared" si="25"/>
        <v>0</v>
      </c>
      <c r="AO143" s="74">
        <f t="shared" si="26"/>
        <v>-12</v>
      </c>
      <c r="AP143" s="101"/>
      <c r="AQ143" s="102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103"/>
      <c r="BQ143" s="103"/>
      <c r="BR143" s="103"/>
      <c r="BS143" s="103"/>
      <c r="BT143" s="103"/>
      <c r="BU143" s="103"/>
      <c r="BV143" s="104"/>
      <c r="BW143" s="104"/>
    </row>
    <row r="144" spans="1:75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15">
        <f>SUMIF('1'!B:B,summary!A:A,'1'!D:D)</f>
        <v>4</v>
      </c>
      <c r="H144" s="15">
        <f>SUMIF('2'!B:B,summary!A:A,'2'!D:D)</f>
        <v>1</v>
      </c>
      <c r="I144" s="15">
        <f>SUMIF('3'!B:B,summary!A:A,'3'!D:D)</f>
        <v>7</v>
      </c>
      <c r="J144" s="15">
        <f>SUMIF('4'!B:B,summary!A:A,'4'!D:D)</f>
        <v>0</v>
      </c>
      <c r="K144" s="15">
        <f>SUMIF('5'!B:B,summary!A:A,'5'!D:D)</f>
        <v>9</v>
      </c>
      <c r="L144" s="15">
        <f>SUMIF('6'!B:B,summary!A:A,'6'!D:D)</f>
        <v>2</v>
      </c>
      <c r="M144" s="15">
        <f>SUMIF('7'!B:B,summary!A:A,'7'!D:D)</f>
        <v>0</v>
      </c>
      <c r="N144" s="15">
        <f>SUMIF('8'!B:B,summary!A:A,'8'!D:D)</f>
        <v>6</v>
      </c>
      <c r="O144" s="15">
        <f>SUMIF('9'!B:B,summary!A:A,'9'!D:D)</f>
        <v>2</v>
      </c>
      <c r="P144" s="15">
        <f>SUMIF('10'!B:B,summary!A:A,'10'!D:D)</f>
        <v>8</v>
      </c>
      <c r="Q144" s="15">
        <f>SUMIF('11'!B:B,summary!A:A,'11'!D:D)</f>
        <v>4</v>
      </c>
      <c r="R144" s="15">
        <f>SUMIF('12'!B:B,summary!A:A,'12'!D:D)</f>
        <v>3</v>
      </c>
      <c r="S144" s="15">
        <f>SUMIF('13'!B:B,summary!A:A,'13'!D:D)</f>
        <v>1</v>
      </c>
      <c r="T144" s="15">
        <f>SUMIF('14'!B:B,summary!A:A,'14'!D:D)</f>
        <v>0</v>
      </c>
      <c r="U144" s="15">
        <f>SUMIF('15'!B:B,summary!A:A,'15'!D:D)</f>
        <v>4</v>
      </c>
      <c r="V144" s="15">
        <f>SUMIF('16'!B:B,summary!A:A,'16'!D:D)</f>
        <v>6</v>
      </c>
      <c r="W144" s="15">
        <f>SUMIF('17'!B:B,summary!A:A,'17'!D:D)</f>
        <v>5</v>
      </c>
      <c r="X144" s="15">
        <f>SUMIF('18'!B:B,summary!A:A,'18'!D:D)</f>
        <v>15</v>
      </c>
      <c r="Y144" s="15">
        <f>SUMIF('19'!B:B,summary!A:A,'19'!D:D)</f>
        <v>3</v>
      </c>
      <c r="Z144" s="15">
        <f>SUMIF('20'!B:B,summary!A:A,'20'!D:D)</f>
        <v>2</v>
      </c>
      <c r="AA144" s="15">
        <f>SUMIF('21'!B:B,summary!A:A,'21'!D:D)</f>
        <v>0</v>
      </c>
      <c r="AB144" s="15">
        <f>SUMIF('22'!B:B,summary!A:A,'22'!D:D)</f>
        <v>5</v>
      </c>
      <c r="AC144" s="15">
        <f>SUMIF('23'!B:B,summary!A:A,'23'!D:D)</f>
        <v>3</v>
      </c>
      <c r="AD144" s="15">
        <f>SUMIF('24'!B:B,summary!A:A,'24'!D:D)</f>
        <v>2</v>
      </c>
      <c r="AE144" s="15">
        <f>SUMIF('25'!B:B,summary!A:A,'25'!D:D)</f>
        <v>6</v>
      </c>
      <c r="AF144" s="15">
        <f>SUMIF('26'!B:B,summary!A:A,'26'!D:D)</f>
        <v>5</v>
      </c>
      <c r="AG144" s="15">
        <f>SUMIF('27'!B:B,summary!A:A,'27'!D:D)</f>
        <v>1</v>
      </c>
      <c r="AH144" s="15">
        <f>SUMIF('28'!B:B,summary!A:A,'28'!D:D)</f>
        <v>0</v>
      </c>
      <c r="AI144" s="15">
        <f>SUMIF('29'!B:B,summary!A:A,'29'!D:D)</f>
        <v>5</v>
      </c>
      <c r="AJ144" s="15">
        <f>SUMIF('30'!B:B,summary!A:A,'30'!D:D)</f>
        <v>1</v>
      </c>
      <c r="AK144" s="15">
        <f>SUMIF('31'!B:B,summary!A:A,'31'!D:D)</f>
        <v>0</v>
      </c>
      <c r="AL144" s="41">
        <f t="shared" si="27"/>
        <v>110</v>
      </c>
      <c r="AM144" s="75"/>
      <c r="AN144" s="96">
        <f t="shared" si="25"/>
        <v>0</v>
      </c>
      <c r="AO144" s="74">
        <f t="shared" si="26"/>
        <v>-110</v>
      </c>
      <c r="AP144" s="101"/>
      <c r="AQ144" s="102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03"/>
      <c r="BO144" s="103"/>
      <c r="BP144" s="103"/>
      <c r="BQ144" s="103"/>
      <c r="BR144" s="103"/>
      <c r="BS144" s="103"/>
      <c r="BT144" s="103"/>
      <c r="BU144" s="103"/>
      <c r="BV144" s="104"/>
      <c r="BW144" s="104"/>
    </row>
    <row r="145" spans="1:75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15">
        <f>SUMIF('1'!B:B,summary!A:A,'1'!D:D)</f>
        <v>0</v>
      </c>
      <c r="H145" s="15">
        <f>SUMIF('2'!B:B,summary!A:A,'2'!D:D)</f>
        <v>1</v>
      </c>
      <c r="I145" s="15">
        <f>SUMIF('3'!B:B,summary!A:A,'3'!D:D)</f>
        <v>2</v>
      </c>
      <c r="J145" s="15">
        <f>SUMIF('4'!B:B,summary!A:A,'4'!D:D)</f>
        <v>0</v>
      </c>
      <c r="K145" s="15">
        <f>SUMIF('5'!B:B,summary!A:A,'5'!D:D)</f>
        <v>1</v>
      </c>
      <c r="L145" s="15">
        <f>SUMIF('6'!B:B,summary!A:A,'6'!D:D)</f>
        <v>1</v>
      </c>
      <c r="M145" s="15">
        <f>SUMIF('7'!B:B,summary!A:A,'7'!D:D)</f>
        <v>0</v>
      </c>
      <c r="N145" s="15">
        <f>SUMIF('8'!B:B,summary!A:A,'8'!D:D)</f>
        <v>0</v>
      </c>
      <c r="O145" s="15">
        <f>SUMIF('9'!B:B,summary!A:A,'9'!D:D)</f>
        <v>1</v>
      </c>
      <c r="P145" s="15">
        <f>SUMIF('10'!B:B,summary!A:A,'10'!D:D)</f>
        <v>1</v>
      </c>
      <c r="Q145" s="15">
        <f>SUMIF('11'!B:B,summary!A:A,'11'!D:D)</f>
        <v>1</v>
      </c>
      <c r="R145" s="15">
        <f>SUMIF('12'!B:B,summary!A:A,'12'!D:D)</f>
        <v>1</v>
      </c>
      <c r="S145" s="15">
        <f>SUMIF('13'!B:B,summary!A:A,'13'!D:D)</f>
        <v>1</v>
      </c>
      <c r="T145" s="15">
        <f>SUMIF('14'!B:B,summary!A:A,'14'!D:D)</f>
        <v>0</v>
      </c>
      <c r="U145" s="15">
        <f>SUMIF('15'!B:B,summary!A:A,'15'!D:D)</f>
        <v>0</v>
      </c>
      <c r="V145" s="15">
        <f>SUMIF('16'!B:B,summary!A:A,'16'!D:D)</f>
        <v>1</v>
      </c>
      <c r="W145" s="15">
        <f>SUMIF('17'!B:B,summary!A:A,'17'!D:D)</f>
        <v>1</v>
      </c>
      <c r="X145" s="15">
        <f>SUMIF('18'!B:B,summary!A:A,'18'!D:D)</f>
        <v>1</v>
      </c>
      <c r="Y145" s="15">
        <f>SUMIF('19'!B:B,summary!A:A,'19'!D:D)</f>
        <v>1</v>
      </c>
      <c r="Z145" s="15">
        <f>SUMIF('20'!B:B,summary!A:A,'20'!D:D)</f>
        <v>1</v>
      </c>
      <c r="AA145" s="15">
        <f>SUMIF('21'!B:B,summary!A:A,'21'!D:D)</f>
        <v>0</v>
      </c>
      <c r="AB145" s="15">
        <f>SUMIF('22'!B:B,summary!A:A,'22'!D:D)</f>
        <v>0</v>
      </c>
      <c r="AC145" s="15">
        <f>SUMIF('23'!B:B,summary!A:A,'23'!D:D)</f>
        <v>0</v>
      </c>
      <c r="AD145" s="15">
        <f>SUMIF('24'!B:B,summary!A:A,'24'!D:D)</f>
        <v>0</v>
      </c>
      <c r="AE145" s="15">
        <f>SUMIF('25'!B:B,summary!A:A,'25'!D:D)</f>
        <v>0</v>
      </c>
      <c r="AF145" s="15">
        <f>SUMIF('26'!B:B,summary!A:A,'26'!D:D)</f>
        <v>0</v>
      </c>
      <c r="AG145" s="15">
        <f>SUMIF('27'!B:B,summary!A:A,'27'!D:D)</f>
        <v>0</v>
      </c>
      <c r="AH145" s="15">
        <f>SUMIF('28'!B:B,summary!A:A,'28'!D:D)</f>
        <v>0</v>
      </c>
      <c r="AI145" s="15">
        <f>SUMIF('29'!B:B,summary!A:A,'29'!D:D)</f>
        <v>0</v>
      </c>
      <c r="AJ145" s="15">
        <f>SUMIF('30'!B:B,summary!A:A,'30'!D:D)</f>
        <v>0</v>
      </c>
      <c r="AK145" s="15">
        <f>SUMIF('31'!B:B,summary!A:A,'31'!D:D)</f>
        <v>0</v>
      </c>
      <c r="AL145" s="88">
        <f t="shared" si="27"/>
        <v>15</v>
      </c>
      <c r="AM145" s="75"/>
      <c r="AN145" s="96">
        <f t="shared" si="25"/>
        <v>0</v>
      </c>
      <c r="AO145" s="74">
        <f t="shared" si="26"/>
        <v>-15</v>
      </c>
      <c r="AP145" s="101"/>
      <c r="AQ145" s="102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  <c r="BO145" s="103"/>
      <c r="BP145" s="103"/>
      <c r="BQ145" s="103"/>
      <c r="BR145" s="103"/>
      <c r="BS145" s="103"/>
      <c r="BT145" s="103"/>
      <c r="BU145" s="103"/>
      <c r="BV145" s="104"/>
      <c r="BW145" s="104"/>
    </row>
    <row r="146" spans="1:75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15">
        <f>SUMIF('1'!B:B,summary!A:A,'1'!D:D)</f>
        <v>0</v>
      </c>
      <c r="H146" s="15">
        <f>SUMIF('2'!B:B,summary!A:A,'2'!D:D)</f>
        <v>2</v>
      </c>
      <c r="I146" s="15">
        <f>SUMIF('3'!B:B,summary!A:A,'3'!D:D)</f>
        <v>0</v>
      </c>
      <c r="J146" s="15">
        <f>SUMIF('4'!B:B,summary!A:A,'4'!D:D)</f>
        <v>0</v>
      </c>
      <c r="K146" s="15">
        <f>SUMIF('5'!B:B,summary!A:A,'5'!D:D)</f>
        <v>0</v>
      </c>
      <c r="L146" s="15">
        <f>SUMIF('6'!B:B,summary!A:A,'6'!D:D)</f>
        <v>0</v>
      </c>
      <c r="M146" s="15">
        <f>SUMIF('7'!B:B,summary!A:A,'7'!D:D)</f>
        <v>0</v>
      </c>
      <c r="N146" s="15">
        <f>SUMIF('8'!B:B,summary!A:A,'8'!D:D)</f>
        <v>3</v>
      </c>
      <c r="O146" s="15">
        <f>SUMIF('9'!B:B,summary!A:A,'9'!D:D)</f>
        <v>0</v>
      </c>
      <c r="P146" s="15">
        <f>SUMIF('10'!B:B,summary!A:A,'10'!D:D)</f>
        <v>0</v>
      </c>
      <c r="Q146" s="15">
        <f>SUMIF('11'!B:B,summary!A:A,'11'!D:D)</f>
        <v>0</v>
      </c>
      <c r="R146" s="15">
        <f>SUMIF('12'!B:B,summary!A:A,'12'!D:D)</f>
        <v>0</v>
      </c>
      <c r="S146" s="15">
        <f>SUMIF('13'!B:B,summary!A:A,'13'!D:D)</f>
        <v>1</v>
      </c>
      <c r="T146" s="15">
        <f>SUMIF('14'!B:B,summary!A:A,'14'!D:D)</f>
        <v>0</v>
      </c>
      <c r="U146" s="15">
        <f>SUMIF('15'!B:B,summary!A:A,'15'!D:D)</f>
        <v>0</v>
      </c>
      <c r="V146" s="15">
        <f>SUMIF('16'!B:B,summary!A:A,'16'!D:D)</f>
        <v>0</v>
      </c>
      <c r="W146" s="15">
        <f>SUMIF('17'!B:B,summary!A:A,'17'!D:D)</f>
        <v>3</v>
      </c>
      <c r="X146" s="15">
        <f>SUMIF('18'!B:B,summary!A:A,'18'!D:D)</f>
        <v>0</v>
      </c>
      <c r="Y146" s="15">
        <f>SUMIF('19'!B:B,summary!A:A,'19'!D:D)</f>
        <v>0</v>
      </c>
      <c r="Z146" s="15">
        <f>SUMIF('20'!B:B,summary!A:A,'20'!D:D)</f>
        <v>0</v>
      </c>
      <c r="AA146" s="15">
        <f>SUMIF('21'!B:B,summary!A:A,'21'!D:D)</f>
        <v>0</v>
      </c>
      <c r="AB146" s="15">
        <f>SUMIF('22'!B:B,summary!A:A,'22'!D:D)</f>
        <v>0</v>
      </c>
      <c r="AC146" s="15">
        <f>SUMIF('23'!B:B,summary!A:A,'23'!D:D)</f>
        <v>3</v>
      </c>
      <c r="AD146" s="15">
        <f>SUMIF('24'!B:B,summary!A:A,'24'!D:D)</f>
        <v>0</v>
      </c>
      <c r="AE146" s="15">
        <f>SUMIF('25'!B:B,summary!A:A,'25'!D:D)</f>
        <v>0</v>
      </c>
      <c r="AF146" s="15">
        <f>SUMIF('26'!B:B,summary!A:A,'26'!D:D)</f>
        <v>0</v>
      </c>
      <c r="AG146" s="15">
        <f>SUMIF('27'!B:B,summary!A:A,'27'!D:D)</f>
        <v>0</v>
      </c>
      <c r="AH146" s="15">
        <f>SUMIF('28'!B:B,summary!A:A,'28'!D:D)</f>
        <v>0</v>
      </c>
      <c r="AI146" s="15">
        <f>SUMIF('29'!B:B,summary!A:A,'29'!D:D)</f>
        <v>0</v>
      </c>
      <c r="AJ146" s="15">
        <f>SUMIF('30'!B:B,summary!A:A,'30'!D:D)</f>
        <v>4</v>
      </c>
      <c r="AK146" s="15">
        <f>SUMIF('31'!B:B,summary!A:A,'31'!D:D)</f>
        <v>0</v>
      </c>
      <c r="AL146" s="88">
        <f t="shared" si="27"/>
        <v>16</v>
      </c>
      <c r="AM146" s="75"/>
      <c r="AN146" s="96">
        <f t="shared" si="25"/>
        <v>0</v>
      </c>
      <c r="AO146" s="74">
        <f t="shared" si="26"/>
        <v>-16</v>
      </c>
      <c r="AP146" s="101"/>
      <c r="AQ146" s="102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03"/>
      <c r="BO146" s="103"/>
      <c r="BP146" s="103"/>
      <c r="BQ146" s="103"/>
      <c r="BR146" s="103"/>
      <c r="BS146" s="103"/>
      <c r="BT146" s="103"/>
      <c r="BU146" s="103"/>
      <c r="BV146" s="104"/>
      <c r="BW146" s="104"/>
    </row>
    <row r="147" spans="1:75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15">
        <f>SUMIF('1'!B:B,summary!A:A,'1'!D:D)</f>
        <v>0</v>
      </c>
      <c r="H147" s="15">
        <f>SUMIF('2'!B:B,summary!A:A,'2'!D:D)</f>
        <v>0</v>
      </c>
      <c r="I147" s="15">
        <f>SUMIF('3'!B:B,summary!A:A,'3'!D:D)</f>
        <v>0</v>
      </c>
      <c r="J147" s="15">
        <f>SUMIF('4'!B:B,summary!A:A,'4'!D:D)</f>
        <v>0</v>
      </c>
      <c r="K147" s="15">
        <f>SUMIF('5'!B:B,summary!A:A,'5'!D:D)</f>
        <v>0</v>
      </c>
      <c r="L147" s="15">
        <f>SUMIF('6'!B:B,summary!A:A,'6'!D:D)</f>
        <v>0</v>
      </c>
      <c r="M147" s="15">
        <f>SUMIF('7'!B:B,summary!A:A,'7'!D:D)</f>
        <v>0</v>
      </c>
      <c r="N147" s="15">
        <f>SUMIF('8'!B:B,summary!A:A,'8'!D:D)</f>
        <v>0</v>
      </c>
      <c r="O147" s="15">
        <f>SUMIF('9'!B:B,summary!A:A,'9'!D:D)</f>
        <v>0</v>
      </c>
      <c r="P147" s="15">
        <f>SUMIF('10'!B:B,summary!A:A,'10'!D:D)</f>
        <v>0</v>
      </c>
      <c r="Q147" s="15">
        <f>SUMIF('11'!B:B,summary!A:A,'11'!D:D)</f>
        <v>0</v>
      </c>
      <c r="R147" s="15">
        <f>SUMIF('12'!B:B,summary!A:A,'12'!D:D)</f>
        <v>0</v>
      </c>
      <c r="S147" s="15">
        <f>SUMIF('13'!B:B,summary!A:A,'13'!D:D)</f>
        <v>0</v>
      </c>
      <c r="T147" s="15">
        <f>SUMIF('14'!B:B,summary!A:A,'14'!D:D)</f>
        <v>0</v>
      </c>
      <c r="U147" s="15">
        <f>SUMIF('15'!B:B,summary!A:A,'15'!D:D)</f>
        <v>0</v>
      </c>
      <c r="V147" s="15">
        <f>SUMIF('16'!B:B,summary!A:A,'16'!D:D)</f>
        <v>0</v>
      </c>
      <c r="W147" s="15">
        <f>SUMIF('17'!B:B,summary!A:A,'17'!D:D)</f>
        <v>0</v>
      </c>
      <c r="X147" s="15">
        <f>SUMIF('18'!B:B,summary!A:A,'18'!D:D)</f>
        <v>0</v>
      </c>
      <c r="Y147" s="15">
        <f>SUMIF('19'!B:B,summary!A:A,'19'!D:D)</f>
        <v>0</v>
      </c>
      <c r="Z147" s="15">
        <f>SUMIF('20'!B:B,summary!A:A,'20'!D:D)</f>
        <v>0</v>
      </c>
      <c r="AA147" s="15">
        <f>SUMIF('21'!B:B,summary!A:A,'21'!D:D)</f>
        <v>0</v>
      </c>
      <c r="AB147" s="15">
        <f>SUMIF('22'!B:B,summary!A:A,'22'!D:D)</f>
        <v>0</v>
      </c>
      <c r="AC147" s="15">
        <f>SUMIF('23'!B:B,summary!A:A,'23'!D:D)</f>
        <v>0</v>
      </c>
      <c r="AD147" s="15">
        <f>SUMIF('24'!B:B,summary!A:A,'24'!D:D)</f>
        <v>0</v>
      </c>
      <c r="AE147" s="15">
        <f>SUMIF('25'!B:B,summary!A:A,'25'!D:D)</f>
        <v>0</v>
      </c>
      <c r="AF147" s="15">
        <f>SUMIF('26'!B:B,summary!A:A,'26'!D:D)</f>
        <v>0</v>
      </c>
      <c r="AG147" s="15">
        <f>SUMIF('27'!B:B,summary!A:A,'27'!D:D)</f>
        <v>0</v>
      </c>
      <c r="AH147" s="15">
        <f>SUMIF('28'!B:B,summary!A:A,'28'!D:D)</f>
        <v>0</v>
      </c>
      <c r="AI147" s="15">
        <f>SUMIF('29'!B:B,summary!A:A,'29'!D:D)</f>
        <v>0</v>
      </c>
      <c r="AJ147" s="15">
        <f>SUMIF('30'!B:B,summary!A:A,'30'!D:D)</f>
        <v>0</v>
      </c>
      <c r="AK147" s="15">
        <f>SUMIF('31'!B:B,summary!A:A,'31'!D:D)</f>
        <v>0</v>
      </c>
      <c r="AL147" s="88">
        <f t="shared" si="27"/>
        <v>0</v>
      </c>
      <c r="AM147" s="75"/>
      <c r="AN147" s="96">
        <f t="shared" si="25"/>
        <v>0</v>
      </c>
      <c r="AO147" s="74">
        <f t="shared" si="26"/>
        <v>0</v>
      </c>
      <c r="AP147" s="101"/>
      <c r="AQ147" s="102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03"/>
      <c r="BO147" s="103"/>
      <c r="BP147" s="103"/>
      <c r="BQ147" s="103"/>
      <c r="BR147" s="103"/>
      <c r="BS147" s="103"/>
      <c r="BT147" s="103"/>
      <c r="BU147" s="103"/>
      <c r="BV147" s="104"/>
      <c r="BW147" s="104"/>
    </row>
    <row r="148" spans="1:75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15">
        <f>SUMIF('1'!B:B,summary!A:A,'1'!D:D)</f>
        <v>0</v>
      </c>
      <c r="H148" s="15">
        <f>SUMIF('2'!B:B,summary!A:A,'2'!D:D)</f>
        <v>0</v>
      </c>
      <c r="I148" s="15">
        <f>SUMIF('3'!B:B,summary!A:A,'3'!D:D)</f>
        <v>0</v>
      </c>
      <c r="J148" s="15">
        <f>SUMIF('4'!B:B,summary!A:A,'4'!D:D)</f>
        <v>0</v>
      </c>
      <c r="K148" s="15">
        <f>SUMIF('5'!B:B,summary!A:A,'5'!D:D)</f>
        <v>0</v>
      </c>
      <c r="L148" s="15">
        <f>SUMIF('6'!B:B,summary!A:A,'6'!D:D)</f>
        <v>0</v>
      </c>
      <c r="M148" s="15">
        <f>SUMIF('7'!B:B,summary!A:A,'7'!D:D)</f>
        <v>0</v>
      </c>
      <c r="N148" s="15">
        <f>SUMIF('8'!B:B,summary!A:A,'8'!D:D)</f>
        <v>0</v>
      </c>
      <c r="O148" s="15">
        <f>SUMIF('9'!B:B,summary!A:A,'9'!D:D)</f>
        <v>0</v>
      </c>
      <c r="P148" s="15">
        <f>SUMIF('10'!B:B,summary!A:A,'10'!D:D)</f>
        <v>0</v>
      </c>
      <c r="Q148" s="15">
        <f>SUMIF('11'!B:B,summary!A:A,'11'!D:D)</f>
        <v>0</v>
      </c>
      <c r="R148" s="15">
        <f>SUMIF('12'!B:B,summary!A:A,'12'!D:D)</f>
        <v>0</v>
      </c>
      <c r="S148" s="15">
        <f>SUMIF('13'!B:B,summary!A:A,'13'!D:D)</f>
        <v>0</v>
      </c>
      <c r="T148" s="15">
        <f>SUMIF('14'!B:B,summary!A:A,'14'!D:D)</f>
        <v>0</v>
      </c>
      <c r="U148" s="15">
        <f>SUMIF('15'!B:B,summary!A:A,'15'!D:D)</f>
        <v>0</v>
      </c>
      <c r="V148" s="15">
        <f>SUMIF('16'!B:B,summary!A:A,'16'!D:D)</f>
        <v>0</v>
      </c>
      <c r="W148" s="15">
        <f>SUMIF('17'!B:B,summary!A:A,'17'!D:D)</f>
        <v>0</v>
      </c>
      <c r="X148" s="15">
        <f>SUMIF('18'!B:B,summary!A:A,'18'!D:D)</f>
        <v>0</v>
      </c>
      <c r="Y148" s="15">
        <f>SUMIF('19'!B:B,summary!A:A,'19'!D:D)</f>
        <v>0</v>
      </c>
      <c r="Z148" s="15">
        <f>SUMIF('20'!B:B,summary!A:A,'20'!D:D)</f>
        <v>0</v>
      </c>
      <c r="AA148" s="15">
        <f>SUMIF('21'!B:B,summary!A:A,'21'!D:D)</f>
        <v>0</v>
      </c>
      <c r="AB148" s="15">
        <f>SUMIF('22'!B:B,summary!A:A,'22'!D:D)</f>
        <v>0</v>
      </c>
      <c r="AC148" s="15">
        <f>SUMIF('23'!B:B,summary!A:A,'23'!D:D)</f>
        <v>0</v>
      </c>
      <c r="AD148" s="15">
        <f>SUMIF('24'!B:B,summary!A:A,'24'!D:D)</f>
        <v>0</v>
      </c>
      <c r="AE148" s="15">
        <f>SUMIF('25'!B:B,summary!A:A,'25'!D:D)</f>
        <v>0</v>
      </c>
      <c r="AF148" s="15">
        <f>SUMIF('26'!B:B,summary!A:A,'26'!D:D)</f>
        <v>0</v>
      </c>
      <c r="AG148" s="15">
        <f>SUMIF('27'!B:B,summary!A:A,'27'!D:D)</f>
        <v>0</v>
      </c>
      <c r="AH148" s="15">
        <f>SUMIF('28'!B:B,summary!A:A,'28'!D:D)</f>
        <v>0</v>
      </c>
      <c r="AI148" s="15">
        <f>SUMIF('29'!B:B,summary!A:A,'29'!D:D)</f>
        <v>0</v>
      </c>
      <c r="AJ148" s="15">
        <f>SUMIF('30'!B:B,summary!A:A,'30'!D:D)</f>
        <v>0</v>
      </c>
      <c r="AK148" s="15">
        <f>SUMIF('31'!B:B,summary!A:A,'31'!D:D)</f>
        <v>0</v>
      </c>
      <c r="AL148" s="88">
        <f t="shared" si="27"/>
        <v>0</v>
      </c>
      <c r="AM148" s="75"/>
      <c r="AN148" s="96">
        <f t="shared" si="25"/>
        <v>0</v>
      </c>
      <c r="AO148" s="74">
        <f t="shared" si="26"/>
        <v>0</v>
      </c>
      <c r="AP148" s="101"/>
      <c r="AQ148" s="102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03"/>
      <c r="BO148" s="103"/>
      <c r="BP148" s="103"/>
      <c r="BQ148" s="103"/>
      <c r="BR148" s="103"/>
      <c r="BS148" s="103"/>
      <c r="BT148" s="103"/>
      <c r="BU148" s="103"/>
      <c r="BV148" s="104"/>
      <c r="BW148" s="104"/>
    </row>
    <row r="149" spans="1:75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15">
        <f>SUMIF('1'!B:B,summary!A:A,'1'!D:D)</f>
        <v>0</v>
      </c>
      <c r="H149" s="15">
        <f>SUMIF('2'!B:B,summary!A:A,'2'!D:D)</f>
        <v>0</v>
      </c>
      <c r="I149" s="15">
        <f>SUMIF('3'!B:B,summary!A:A,'3'!D:D)</f>
        <v>1</v>
      </c>
      <c r="J149" s="15">
        <f>SUMIF('4'!B:B,summary!A:A,'4'!D:D)</f>
        <v>0</v>
      </c>
      <c r="K149" s="15">
        <f>SUMIF('5'!B:B,summary!A:A,'5'!D:D)</f>
        <v>1</v>
      </c>
      <c r="L149" s="15">
        <f>SUMIF('6'!B:B,summary!A:A,'6'!D:D)</f>
        <v>0</v>
      </c>
      <c r="M149" s="15">
        <f>SUMIF('7'!B:B,summary!A:A,'7'!D:D)</f>
        <v>0</v>
      </c>
      <c r="N149" s="15">
        <f>SUMIF('8'!B:B,summary!A:A,'8'!D:D)</f>
        <v>3</v>
      </c>
      <c r="O149" s="15">
        <f>SUMIF('9'!B:B,summary!A:A,'9'!D:D)</f>
        <v>0</v>
      </c>
      <c r="P149" s="15">
        <f>SUMIF('10'!B:B,summary!A:A,'10'!D:D)</f>
        <v>0</v>
      </c>
      <c r="Q149" s="15">
        <f>SUMIF('11'!B:B,summary!A:A,'11'!D:D)</f>
        <v>0</v>
      </c>
      <c r="R149" s="15">
        <f>SUMIF('12'!B:B,summary!A:A,'12'!D:D)</f>
        <v>0</v>
      </c>
      <c r="S149" s="15">
        <f>SUMIF('13'!B:B,summary!A:A,'13'!D:D)</f>
        <v>0</v>
      </c>
      <c r="T149" s="15">
        <f>SUMIF('14'!B:B,summary!A:A,'14'!D:D)</f>
        <v>0</v>
      </c>
      <c r="U149" s="15">
        <f>SUMIF('15'!B:B,summary!A:A,'15'!D:D)</f>
        <v>2</v>
      </c>
      <c r="V149" s="15">
        <f>SUMIF('16'!B:B,summary!A:A,'16'!D:D)</f>
        <v>0</v>
      </c>
      <c r="W149" s="15">
        <f>SUMIF('17'!B:B,summary!A:A,'17'!D:D)</f>
        <v>0</v>
      </c>
      <c r="X149" s="15">
        <f>SUMIF('18'!B:B,summary!A:A,'18'!D:D)</f>
        <v>0</v>
      </c>
      <c r="Y149" s="15">
        <f>SUMIF('19'!B:B,summary!A:A,'19'!D:D)</f>
        <v>0</v>
      </c>
      <c r="Z149" s="15">
        <f>SUMIF('20'!B:B,summary!A:A,'20'!D:D)</f>
        <v>0</v>
      </c>
      <c r="AA149" s="15">
        <f>SUMIF('21'!B:B,summary!A:A,'21'!D:D)</f>
        <v>0</v>
      </c>
      <c r="AB149" s="15">
        <f>SUMIF('22'!B:B,summary!A:A,'22'!D:D)</f>
        <v>2</v>
      </c>
      <c r="AC149" s="15">
        <f>SUMIF('23'!B:B,summary!A:A,'23'!D:D)</f>
        <v>0</v>
      </c>
      <c r="AD149" s="15">
        <f>SUMIF('24'!B:B,summary!A:A,'24'!D:D)</f>
        <v>0</v>
      </c>
      <c r="AE149" s="15">
        <f>SUMIF('25'!B:B,summary!A:A,'25'!D:D)</f>
        <v>0</v>
      </c>
      <c r="AF149" s="15">
        <f>SUMIF('26'!B:B,summary!A:A,'26'!D:D)</f>
        <v>0</v>
      </c>
      <c r="AG149" s="15">
        <f>SUMIF('27'!B:B,summary!A:A,'27'!D:D)</f>
        <v>0</v>
      </c>
      <c r="AH149" s="15">
        <f>SUMIF('28'!B:B,summary!A:A,'28'!D:D)</f>
        <v>0</v>
      </c>
      <c r="AI149" s="15">
        <f>SUMIF('29'!B:B,summary!A:A,'29'!D:D)</f>
        <v>2</v>
      </c>
      <c r="AJ149" s="15">
        <f>SUMIF('30'!B:B,summary!A:A,'30'!D:D)</f>
        <v>0</v>
      </c>
      <c r="AK149" s="15">
        <f>SUMIF('31'!B:B,summary!A:A,'31'!D:D)</f>
        <v>0</v>
      </c>
      <c r="AL149" s="41">
        <f t="shared" si="27"/>
        <v>11</v>
      </c>
      <c r="AM149" s="75"/>
      <c r="AN149" s="96">
        <f t="shared" si="25"/>
        <v>0</v>
      </c>
      <c r="AO149" s="74">
        <f t="shared" si="26"/>
        <v>-11</v>
      </c>
      <c r="AP149" s="101"/>
      <c r="AQ149" s="102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4"/>
      <c r="BW149" s="104"/>
    </row>
    <row r="150" spans="1:75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15">
        <f>SUMIF('1'!B:B,summary!A:A,'1'!D:D)</f>
        <v>17</v>
      </c>
      <c r="H150" s="15">
        <f>SUMIF('2'!B:B,summary!A:A,'2'!D:D)</f>
        <v>10</v>
      </c>
      <c r="I150" s="15">
        <f>SUMIF('3'!B:B,summary!A:A,'3'!D:D)</f>
        <v>8</v>
      </c>
      <c r="J150" s="15">
        <f>SUMIF('4'!B:B,summary!A:A,'4'!D:D)</f>
        <v>0</v>
      </c>
      <c r="K150" s="15">
        <f>SUMIF('5'!B:B,summary!A:A,'5'!D:D)</f>
        <v>8</v>
      </c>
      <c r="L150" s="15">
        <f>SUMIF('6'!B:B,summary!A:A,'6'!D:D)</f>
        <v>6</v>
      </c>
      <c r="M150" s="15">
        <f>SUMIF('7'!B:B,summary!A:A,'7'!D:D)</f>
        <v>0</v>
      </c>
      <c r="N150" s="15">
        <f>SUMIF('8'!B:B,summary!A:A,'8'!D:D)</f>
        <v>12</v>
      </c>
      <c r="O150" s="15">
        <f>SUMIF('9'!B:B,summary!A:A,'9'!D:D)</f>
        <v>8</v>
      </c>
      <c r="P150" s="15">
        <f>SUMIF('10'!B:B,summary!A:A,'10'!D:D)</f>
        <v>4</v>
      </c>
      <c r="Q150" s="15">
        <f>SUMIF('11'!B:B,summary!A:A,'11'!D:D)</f>
        <v>4</v>
      </c>
      <c r="R150" s="15">
        <f>SUMIF('12'!B:B,summary!A:A,'12'!D:D)</f>
        <v>8</v>
      </c>
      <c r="S150" s="15">
        <f>SUMIF('13'!B:B,summary!A:A,'13'!D:D)</f>
        <v>4</v>
      </c>
      <c r="T150" s="15">
        <f>SUMIF('14'!B:B,summary!A:A,'14'!D:D)</f>
        <v>0</v>
      </c>
      <c r="U150" s="15">
        <f>SUMIF('15'!B:B,summary!A:A,'15'!D:D)</f>
        <v>7</v>
      </c>
      <c r="V150" s="15">
        <f>SUMIF('16'!B:B,summary!A:A,'16'!D:D)</f>
        <v>8</v>
      </c>
      <c r="W150" s="15">
        <f>SUMIF('17'!B:B,summary!A:A,'17'!D:D)</f>
        <v>5</v>
      </c>
      <c r="X150" s="15">
        <f>SUMIF('18'!B:B,summary!A:A,'18'!D:D)</f>
        <v>7</v>
      </c>
      <c r="Y150" s="15">
        <f>SUMIF('19'!B:B,summary!A:A,'19'!D:D)</f>
        <v>6</v>
      </c>
      <c r="Z150" s="15">
        <f>SUMIF('20'!B:B,summary!A:A,'20'!D:D)</f>
        <v>4</v>
      </c>
      <c r="AA150" s="15">
        <f>SUMIF('21'!B:B,summary!A:A,'21'!D:D)</f>
        <v>0</v>
      </c>
      <c r="AB150" s="15">
        <f>SUMIF('22'!B:B,summary!A:A,'22'!D:D)</f>
        <v>6</v>
      </c>
      <c r="AC150" s="15">
        <f>SUMIF('23'!B:B,summary!A:A,'23'!D:D)</f>
        <v>8</v>
      </c>
      <c r="AD150" s="15">
        <f>SUMIF('24'!B:B,summary!A:A,'24'!D:D)</f>
        <v>3</v>
      </c>
      <c r="AE150" s="15">
        <f>SUMIF('25'!B:B,summary!A:A,'25'!D:D)</f>
        <v>5</v>
      </c>
      <c r="AF150" s="15">
        <f>SUMIF('26'!B:B,summary!A:A,'26'!D:D)</f>
        <v>8</v>
      </c>
      <c r="AG150" s="15">
        <f>SUMIF('27'!B:B,summary!A:A,'27'!D:D)</f>
        <v>6</v>
      </c>
      <c r="AH150" s="15">
        <f>SUMIF('28'!B:B,summary!A:A,'28'!D:D)</f>
        <v>0</v>
      </c>
      <c r="AI150" s="15">
        <f>SUMIF('29'!B:B,summary!A:A,'29'!D:D)</f>
        <v>7</v>
      </c>
      <c r="AJ150" s="15">
        <f>SUMIF('30'!B:B,summary!A:A,'30'!D:D)</f>
        <v>3</v>
      </c>
      <c r="AK150" s="15">
        <f>SUMIF('31'!B:B,summary!A:A,'31'!D:D)</f>
        <v>0</v>
      </c>
      <c r="AL150" s="41">
        <f t="shared" si="27"/>
        <v>172</v>
      </c>
      <c r="AM150" s="75"/>
      <c r="AN150" s="96">
        <f t="shared" si="25"/>
        <v>0</v>
      </c>
      <c r="AO150" s="74">
        <f t="shared" si="26"/>
        <v>-172</v>
      </c>
      <c r="AP150" s="101"/>
      <c r="AQ150" s="102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/>
      <c r="BM150" s="103"/>
      <c r="BN150" s="103"/>
      <c r="BO150" s="103"/>
      <c r="BP150" s="103"/>
      <c r="BQ150" s="103"/>
      <c r="BR150" s="103"/>
      <c r="BS150" s="103"/>
      <c r="BT150" s="103"/>
      <c r="BU150" s="103"/>
      <c r="BV150" s="104"/>
      <c r="BW150" s="104"/>
    </row>
    <row r="151" spans="1:75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15">
        <f>SUMIF('1'!B:B,summary!A:A,'1'!D:D)</f>
        <v>0</v>
      </c>
      <c r="H151" s="15">
        <f>SUMIF('2'!B:B,summary!A:A,'2'!D:D)</f>
        <v>1</v>
      </c>
      <c r="I151" s="15">
        <f>SUMIF('3'!B:B,summary!A:A,'3'!D:D)</f>
        <v>2</v>
      </c>
      <c r="J151" s="15">
        <f>SUMIF('4'!B:B,summary!A:A,'4'!D:D)</f>
        <v>0</v>
      </c>
      <c r="K151" s="15">
        <f>SUMIF('5'!B:B,summary!A:A,'5'!D:D)</f>
        <v>1</v>
      </c>
      <c r="L151" s="15">
        <f>SUMIF('6'!B:B,summary!A:A,'6'!D:D)</f>
        <v>1</v>
      </c>
      <c r="M151" s="15">
        <f>SUMIF('7'!B:B,summary!A:A,'7'!D:D)</f>
        <v>0</v>
      </c>
      <c r="N151" s="15">
        <f>SUMIF('8'!B:B,summary!A:A,'8'!D:D)</f>
        <v>0</v>
      </c>
      <c r="O151" s="15">
        <f>SUMIF('9'!B:B,summary!A:A,'9'!D:D)</f>
        <v>3</v>
      </c>
      <c r="P151" s="15">
        <f>SUMIF('10'!B:B,summary!A:A,'10'!D:D)</f>
        <v>1</v>
      </c>
      <c r="Q151" s="15">
        <f>SUMIF('11'!B:B,summary!A:A,'11'!D:D)</f>
        <v>1</v>
      </c>
      <c r="R151" s="15">
        <f>SUMIF('12'!B:B,summary!A:A,'12'!D:D)</f>
        <v>1</v>
      </c>
      <c r="S151" s="15">
        <f>SUMIF('13'!B:B,summary!A:A,'13'!D:D)</f>
        <v>1</v>
      </c>
      <c r="T151" s="15">
        <f>SUMIF('14'!B:B,summary!A:A,'14'!D:D)</f>
        <v>0</v>
      </c>
      <c r="U151" s="15">
        <f>SUMIF('15'!B:B,summary!A:A,'15'!D:D)</f>
        <v>0</v>
      </c>
      <c r="V151" s="15">
        <f>SUMIF('16'!B:B,summary!A:A,'16'!D:D)</f>
        <v>1</v>
      </c>
      <c r="W151" s="15">
        <f>SUMIF('17'!B:B,summary!A:A,'17'!D:D)</f>
        <v>1</v>
      </c>
      <c r="X151" s="15">
        <f>SUMIF('18'!B:B,summary!A:A,'18'!D:D)</f>
        <v>1</v>
      </c>
      <c r="Y151" s="15">
        <f>SUMIF('19'!B:B,summary!A:A,'19'!D:D)</f>
        <v>1</v>
      </c>
      <c r="Z151" s="15">
        <f>SUMIF('20'!B:B,summary!A:A,'20'!D:D)</f>
        <v>1</v>
      </c>
      <c r="AA151" s="15">
        <f>SUMIF('21'!B:B,summary!A:A,'21'!D:D)</f>
        <v>0</v>
      </c>
      <c r="AB151" s="15">
        <f>SUMIF('22'!B:B,summary!A:A,'22'!D:D)</f>
        <v>0</v>
      </c>
      <c r="AC151" s="15">
        <f>SUMIF('23'!B:B,summary!A:A,'23'!D:D)</f>
        <v>2</v>
      </c>
      <c r="AD151" s="15">
        <f>SUMIF('24'!B:B,summary!A:A,'24'!D:D)</f>
        <v>0</v>
      </c>
      <c r="AE151" s="15">
        <f>SUMIF('25'!B:B,summary!A:A,'25'!D:D)</f>
        <v>0</v>
      </c>
      <c r="AF151" s="15">
        <f>SUMIF('26'!B:B,summary!A:A,'26'!D:D)</f>
        <v>0</v>
      </c>
      <c r="AG151" s="15">
        <f>SUMIF('27'!B:B,summary!A:A,'27'!D:D)</f>
        <v>0</v>
      </c>
      <c r="AH151" s="15">
        <f>SUMIF('28'!B:B,summary!A:A,'28'!D:D)</f>
        <v>0</v>
      </c>
      <c r="AI151" s="15">
        <f>SUMIF('29'!B:B,summary!A:A,'29'!D:D)</f>
        <v>0</v>
      </c>
      <c r="AJ151" s="15">
        <f>SUMIF('30'!B:B,summary!A:A,'30'!D:D)</f>
        <v>0</v>
      </c>
      <c r="AK151" s="15">
        <f>SUMIF('31'!B:B,summary!A:A,'31'!D:D)</f>
        <v>0</v>
      </c>
      <c r="AL151" s="88">
        <f t="shared" si="27"/>
        <v>19</v>
      </c>
      <c r="AM151" s="75"/>
      <c r="AN151" s="96">
        <f t="shared" si="25"/>
        <v>0</v>
      </c>
      <c r="AO151" s="74">
        <f t="shared" si="26"/>
        <v>-19</v>
      </c>
      <c r="AP151" s="101"/>
      <c r="AQ151" s="102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103"/>
      <c r="BK151" s="103"/>
      <c r="BL151" s="103"/>
      <c r="BM151" s="103"/>
      <c r="BN151" s="103"/>
      <c r="BO151" s="103"/>
      <c r="BP151" s="103"/>
      <c r="BQ151" s="103"/>
      <c r="BR151" s="103"/>
      <c r="BS151" s="103"/>
      <c r="BT151" s="103"/>
      <c r="BU151" s="103"/>
      <c r="BV151" s="104"/>
      <c r="BW151" s="104"/>
    </row>
    <row r="152" spans="1:75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15">
        <f>SUMIF('1'!B:B,summary!A:A,'1'!D:D)</f>
        <v>0</v>
      </c>
      <c r="H152" s="15">
        <f>SUMIF('2'!B:B,summary!A:A,'2'!D:D)</f>
        <v>0</v>
      </c>
      <c r="I152" s="15">
        <f>SUMIF('3'!B:B,summary!A:A,'3'!D:D)</f>
        <v>0</v>
      </c>
      <c r="J152" s="15">
        <f>SUMIF('4'!B:B,summary!A:A,'4'!D:D)</f>
        <v>0</v>
      </c>
      <c r="K152" s="15">
        <f>SUMIF('5'!B:B,summary!A:A,'5'!D:D)</f>
        <v>0</v>
      </c>
      <c r="L152" s="15">
        <f>SUMIF('6'!B:B,summary!A:A,'6'!D:D)</f>
        <v>0</v>
      </c>
      <c r="M152" s="15">
        <f>SUMIF('7'!B:B,summary!A:A,'7'!D:D)</f>
        <v>0</v>
      </c>
      <c r="N152" s="15">
        <f>SUMIF('8'!B:B,summary!A:A,'8'!D:D)</f>
        <v>0</v>
      </c>
      <c r="O152" s="15">
        <f>SUMIF('9'!B:B,summary!A:A,'9'!D:D)</f>
        <v>0</v>
      </c>
      <c r="P152" s="15">
        <f>SUMIF('10'!B:B,summary!A:A,'10'!D:D)</f>
        <v>0</v>
      </c>
      <c r="Q152" s="15">
        <f>SUMIF('11'!B:B,summary!A:A,'11'!D:D)</f>
        <v>0</v>
      </c>
      <c r="R152" s="15">
        <f>SUMIF('12'!B:B,summary!A:A,'12'!D:D)</f>
        <v>0</v>
      </c>
      <c r="S152" s="15">
        <f>SUMIF('13'!B:B,summary!A:A,'13'!D:D)</f>
        <v>0</v>
      </c>
      <c r="T152" s="15">
        <f>SUMIF('14'!B:B,summary!A:A,'14'!D:D)</f>
        <v>0</v>
      </c>
      <c r="U152" s="15">
        <f>SUMIF('15'!B:B,summary!A:A,'15'!D:D)</f>
        <v>0</v>
      </c>
      <c r="V152" s="15">
        <f>SUMIF('16'!B:B,summary!A:A,'16'!D:D)</f>
        <v>0</v>
      </c>
      <c r="W152" s="15">
        <f>SUMIF('17'!B:B,summary!A:A,'17'!D:D)</f>
        <v>0</v>
      </c>
      <c r="X152" s="15">
        <f>SUMIF('18'!B:B,summary!A:A,'18'!D:D)</f>
        <v>0</v>
      </c>
      <c r="Y152" s="15">
        <f>SUMIF('19'!B:B,summary!A:A,'19'!D:D)</f>
        <v>0</v>
      </c>
      <c r="Z152" s="15">
        <f>SUMIF('20'!B:B,summary!A:A,'20'!D:D)</f>
        <v>0</v>
      </c>
      <c r="AA152" s="15">
        <f>SUMIF('21'!B:B,summary!A:A,'21'!D:D)</f>
        <v>0</v>
      </c>
      <c r="AB152" s="15">
        <f>SUMIF('22'!B:B,summary!A:A,'22'!D:D)</f>
        <v>0</v>
      </c>
      <c r="AC152" s="15">
        <f>SUMIF('23'!B:B,summary!A:A,'23'!D:D)</f>
        <v>0</v>
      </c>
      <c r="AD152" s="15">
        <f>SUMIF('24'!B:B,summary!A:A,'24'!D:D)</f>
        <v>0</v>
      </c>
      <c r="AE152" s="15">
        <f>SUMIF('25'!B:B,summary!A:A,'25'!D:D)</f>
        <v>0</v>
      </c>
      <c r="AF152" s="15">
        <f>SUMIF('26'!B:B,summary!A:A,'26'!D:D)</f>
        <v>0</v>
      </c>
      <c r="AG152" s="15">
        <f>SUMIF('27'!B:B,summary!A:A,'27'!D:D)</f>
        <v>0</v>
      </c>
      <c r="AH152" s="15">
        <f>SUMIF('28'!B:B,summary!A:A,'28'!D:D)</f>
        <v>0</v>
      </c>
      <c r="AI152" s="15">
        <f>SUMIF('29'!B:B,summary!A:A,'29'!D:D)</f>
        <v>0</v>
      </c>
      <c r="AJ152" s="15">
        <f>SUMIF('30'!B:B,summary!A:A,'30'!D:D)</f>
        <v>0</v>
      </c>
      <c r="AK152" s="15">
        <f>SUMIF('31'!B:B,summary!A:A,'31'!D:D)</f>
        <v>0</v>
      </c>
      <c r="AL152" s="88">
        <f t="shared" si="27"/>
        <v>0</v>
      </c>
      <c r="AM152" s="75"/>
      <c r="AN152" s="96">
        <f t="shared" si="25"/>
        <v>0</v>
      </c>
      <c r="AO152" s="74">
        <f t="shared" si="26"/>
        <v>0</v>
      </c>
      <c r="AP152" s="101"/>
      <c r="AQ152" s="102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BM152" s="103"/>
      <c r="BN152" s="103"/>
      <c r="BO152" s="103"/>
      <c r="BP152" s="103"/>
      <c r="BQ152" s="103"/>
      <c r="BR152" s="103"/>
      <c r="BS152" s="103"/>
      <c r="BT152" s="103"/>
      <c r="BU152" s="103"/>
      <c r="BV152" s="104"/>
      <c r="BW152" s="104"/>
    </row>
    <row r="153" spans="1:75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15">
        <f>SUMIF('1'!B:B,summary!A:A,'1'!D:D)</f>
        <v>1</v>
      </c>
      <c r="H153" s="15">
        <f>SUMIF('2'!B:B,summary!A:A,'2'!D:D)</f>
        <v>0</v>
      </c>
      <c r="I153" s="15">
        <f>SUMIF('3'!B:B,summary!A:A,'3'!D:D)</f>
        <v>0</v>
      </c>
      <c r="J153" s="15">
        <f>SUMIF('4'!B:B,summary!A:A,'4'!D:D)</f>
        <v>0</v>
      </c>
      <c r="K153" s="15">
        <f>SUMIF('5'!B:B,summary!A:A,'5'!D:D)</f>
        <v>0</v>
      </c>
      <c r="L153" s="15">
        <f>SUMIF('6'!B:B,summary!A:A,'6'!D:D)</f>
        <v>0</v>
      </c>
      <c r="M153" s="15">
        <f>SUMIF('7'!B:B,summary!A:A,'7'!D:D)</f>
        <v>0</v>
      </c>
      <c r="N153" s="15">
        <f>SUMIF('8'!B:B,summary!A:A,'8'!D:D)</f>
        <v>1</v>
      </c>
      <c r="O153" s="15">
        <f>SUMIF('9'!B:B,summary!A:A,'9'!D:D)</f>
        <v>0</v>
      </c>
      <c r="P153" s="15">
        <f>SUMIF('10'!B:B,summary!A:A,'10'!D:D)</f>
        <v>0</v>
      </c>
      <c r="Q153" s="15">
        <f>SUMIF('11'!B:B,summary!A:A,'11'!D:D)</f>
        <v>0</v>
      </c>
      <c r="R153" s="15">
        <f>SUMIF('12'!B:B,summary!A:A,'12'!D:D)</f>
        <v>0</v>
      </c>
      <c r="S153" s="15">
        <f>SUMIF('13'!B:B,summary!A:A,'13'!D:D)</f>
        <v>0</v>
      </c>
      <c r="T153" s="15">
        <f>SUMIF('14'!B:B,summary!A:A,'14'!D:D)</f>
        <v>0</v>
      </c>
      <c r="U153" s="15">
        <f>SUMIF('15'!B:B,summary!A:A,'15'!D:D)</f>
        <v>1</v>
      </c>
      <c r="V153" s="15">
        <f>SUMIF('16'!B:B,summary!A:A,'16'!D:D)</f>
        <v>0</v>
      </c>
      <c r="W153" s="15">
        <f>SUMIF('17'!B:B,summary!A:A,'17'!D:D)</f>
        <v>0</v>
      </c>
      <c r="X153" s="15">
        <f>SUMIF('18'!B:B,summary!A:A,'18'!D:D)</f>
        <v>0</v>
      </c>
      <c r="Y153" s="15">
        <f>SUMIF('19'!B:B,summary!A:A,'19'!D:D)</f>
        <v>0</v>
      </c>
      <c r="Z153" s="15">
        <f>SUMIF('20'!B:B,summary!A:A,'20'!D:D)</f>
        <v>0</v>
      </c>
      <c r="AA153" s="15">
        <f>SUMIF('21'!B:B,summary!A:A,'21'!D:D)</f>
        <v>0</v>
      </c>
      <c r="AB153" s="15">
        <f>SUMIF('22'!B:B,summary!A:A,'22'!D:D)</f>
        <v>1</v>
      </c>
      <c r="AC153" s="15">
        <f>SUMIF('23'!B:B,summary!A:A,'23'!D:D)</f>
        <v>0</v>
      </c>
      <c r="AD153" s="15">
        <f>SUMIF('24'!B:B,summary!A:A,'24'!D:D)</f>
        <v>0</v>
      </c>
      <c r="AE153" s="15">
        <f>SUMIF('25'!B:B,summary!A:A,'25'!D:D)</f>
        <v>0</v>
      </c>
      <c r="AF153" s="15">
        <f>SUMIF('26'!B:B,summary!A:A,'26'!D:D)</f>
        <v>0</v>
      </c>
      <c r="AG153" s="15">
        <f>SUMIF('27'!B:B,summary!A:A,'27'!D:D)</f>
        <v>0</v>
      </c>
      <c r="AH153" s="15">
        <f>SUMIF('28'!B:B,summary!A:A,'28'!D:D)</f>
        <v>0</v>
      </c>
      <c r="AI153" s="15">
        <f>SUMIF('29'!B:B,summary!A:A,'29'!D:D)</f>
        <v>1</v>
      </c>
      <c r="AJ153" s="15">
        <f>SUMIF('30'!B:B,summary!A:A,'30'!D:D)</f>
        <v>0</v>
      </c>
      <c r="AK153" s="15">
        <f>SUMIF('31'!B:B,summary!A:A,'31'!D:D)</f>
        <v>0</v>
      </c>
      <c r="AL153" s="88">
        <f t="shared" si="27"/>
        <v>5</v>
      </c>
      <c r="AM153" s="75"/>
      <c r="AN153" s="96">
        <f t="shared" si="25"/>
        <v>0</v>
      </c>
      <c r="AO153" s="74">
        <f t="shared" si="26"/>
        <v>-5</v>
      </c>
      <c r="AP153" s="101"/>
      <c r="AQ153" s="102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/>
      <c r="BM153" s="103"/>
      <c r="BN153" s="103"/>
      <c r="BO153" s="103"/>
      <c r="BP153" s="103"/>
      <c r="BQ153" s="103"/>
      <c r="BR153" s="103"/>
      <c r="BS153" s="103"/>
      <c r="BT153" s="103"/>
      <c r="BU153" s="103"/>
      <c r="BV153" s="104"/>
      <c r="BW153" s="104"/>
    </row>
    <row r="154" spans="1:75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15">
        <f>SUMIF('1'!B:B,summary!A:A,'1'!D:D)</f>
        <v>2</v>
      </c>
      <c r="H154" s="15">
        <f>SUMIF('2'!B:B,summary!A:A,'2'!D:D)</f>
        <v>0</v>
      </c>
      <c r="I154" s="15">
        <f>SUMIF('3'!B:B,summary!A:A,'3'!D:D)</f>
        <v>2</v>
      </c>
      <c r="J154" s="15">
        <f>SUMIF('4'!B:B,summary!A:A,'4'!D:D)</f>
        <v>0</v>
      </c>
      <c r="K154" s="15">
        <f>SUMIF('5'!B:B,summary!A:A,'5'!D:D)</f>
        <v>1</v>
      </c>
      <c r="L154" s="15">
        <f>SUMIF('6'!B:B,summary!A:A,'6'!D:D)</f>
        <v>1</v>
      </c>
      <c r="M154" s="15">
        <f>SUMIF('7'!B:B,summary!A:A,'7'!D:D)</f>
        <v>0</v>
      </c>
      <c r="N154" s="15">
        <f>SUMIF('8'!B:B,summary!A:A,'8'!D:D)</f>
        <v>2</v>
      </c>
      <c r="O154" s="15">
        <f>SUMIF('9'!B:B,summary!A:A,'9'!D:D)</f>
        <v>1</v>
      </c>
      <c r="P154" s="15">
        <f>SUMIF('10'!B:B,summary!A:A,'10'!D:D)</f>
        <v>1</v>
      </c>
      <c r="Q154" s="15">
        <f>SUMIF('11'!B:B,summary!A:A,'11'!D:D)</f>
        <v>0</v>
      </c>
      <c r="R154" s="15">
        <f>SUMIF('12'!B:B,summary!A:A,'12'!D:D)</f>
        <v>1</v>
      </c>
      <c r="S154" s="15">
        <f>SUMIF('13'!B:B,summary!A:A,'13'!D:D)</f>
        <v>1</v>
      </c>
      <c r="T154" s="15">
        <f>SUMIF('14'!B:B,summary!A:A,'14'!D:D)</f>
        <v>0</v>
      </c>
      <c r="U154" s="15">
        <f>SUMIF('15'!B:B,summary!A:A,'15'!D:D)</f>
        <v>1</v>
      </c>
      <c r="V154" s="15">
        <f>SUMIF('16'!B:B,summary!A:A,'16'!D:D)</f>
        <v>1</v>
      </c>
      <c r="W154" s="15">
        <f>SUMIF('17'!B:B,summary!A:A,'17'!D:D)</f>
        <v>2</v>
      </c>
      <c r="X154" s="15">
        <f>SUMIF('18'!B:B,summary!A:A,'18'!D:D)</f>
        <v>2</v>
      </c>
      <c r="Y154" s="15">
        <f>SUMIF('19'!B:B,summary!A:A,'19'!D:D)</f>
        <v>1</v>
      </c>
      <c r="Z154" s="15">
        <f>SUMIF('20'!B:B,summary!A:A,'20'!D:D)</f>
        <v>0</v>
      </c>
      <c r="AA154" s="15">
        <f>SUMIF('21'!B:B,summary!A:A,'21'!D:D)</f>
        <v>0</v>
      </c>
      <c r="AB154" s="15">
        <f>SUMIF('22'!B:B,summary!A:A,'22'!D:D)</f>
        <v>1</v>
      </c>
      <c r="AC154" s="15">
        <f>SUMIF('23'!B:B,summary!A:A,'23'!D:D)</f>
        <v>3</v>
      </c>
      <c r="AD154" s="15">
        <f>SUMIF('24'!B:B,summary!A:A,'24'!D:D)</f>
        <v>1</v>
      </c>
      <c r="AE154" s="15">
        <f>SUMIF('25'!B:B,summary!A:A,'25'!D:D)</f>
        <v>0</v>
      </c>
      <c r="AF154" s="15">
        <f>SUMIF('26'!B:B,summary!A:A,'26'!D:D)</f>
        <v>0</v>
      </c>
      <c r="AG154" s="15">
        <f>SUMIF('27'!B:B,summary!A:A,'27'!D:D)</f>
        <v>0</v>
      </c>
      <c r="AH154" s="15">
        <f>SUMIF('28'!B:B,summary!A:A,'28'!D:D)</f>
        <v>0</v>
      </c>
      <c r="AI154" s="15">
        <f>SUMIF('29'!B:B,summary!A:A,'29'!D:D)</f>
        <v>2</v>
      </c>
      <c r="AJ154" s="15">
        <f>SUMIF('30'!B:B,summary!A:A,'30'!D:D)</f>
        <v>1</v>
      </c>
      <c r="AK154" s="15">
        <f>SUMIF('31'!B:B,summary!A:A,'31'!D:D)</f>
        <v>0</v>
      </c>
      <c r="AL154" s="41">
        <f t="shared" si="27"/>
        <v>27</v>
      </c>
      <c r="AM154" s="75"/>
      <c r="AN154" s="96">
        <f t="shared" si="25"/>
        <v>0</v>
      </c>
      <c r="AO154" s="74">
        <f t="shared" si="26"/>
        <v>-27</v>
      </c>
      <c r="AP154" s="101"/>
      <c r="AQ154" s="102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M154" s="103"/>
      <c r="BN154" s="103"/>
      <c r="BO154" s="103"/>
      <c r="BP154" s="103"/>
      <c r="BQ154" s="103"/>
      <c r="BR154" s="103"/>
      <c r="BS154" s="103"/>
      <c r="BT154" s="103"/>
      <c r="BU154" s="103"/>
      <c r="BV154" s="104"/>
      <c r="BW154" s="104"/>
    </row>
    <row r="155" spans="1:75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15">
        <f>SUMIF('1'!B:B,summary!A:A,'1'!D:D)</f>
        <v>0</v>
      </c>
      <c r="H155" s="15">
        <f>SUMIF('2'!B:B,summary!A:A,'2'!D:D)</f>
        <v>0</v>
      </c>
      <c r="I155" s="15">
        <f>SUMIF('3'!B:B,summary!A:A,'3'!D:D)</f>
        <v>0</v>
      </c>
      <c r="J155" s="15">
        <f>SUMIF('4'!B:B,summary!A:A,'4'!D:D)</f>
        <v>0</v>
      </c>
      <c r="K155" s="15">
        <f>SUMIF('5'!B:B,summary!A:A,'5'!D:D)</f>
        <v>0</v>
      </c>
      <c r="L155" s="15">
        <f>SUMIF('6'!B:B,summary!A:A,'6'!D:D)</f>
        <v>0</v>
      </c>
      <c r="M155" s="15">
        <f>SUMIF('7'!B:B,summary!A:A,'7'!D:D)</f>
        <v>0</v>
      </c>
      <c r="N155" s="15">
        <f>SUMIF('8'!B:B,summary!A:A,'8'!D:D)</f>
        <v>0</v>
      </c>
      <c r="O155" s="15">
        <f>SUMIF('9'!B:B,summary!A:A,'9'!D:D)</f>
        <v>0</v>
      </c>
      <c r="P155" s="15">
        <f>SUMIF('10'!B:B,summary!A:A,'10'!D:D)</f>
        <v>0</v>
      </c>
      <c r="Q155" s="15">
        <f>SUMIF('11'!B:B,summary!A:A,'11'!D:D)</f>
        <v>0</v>
      </c>
      <c r="R155" s="15">
        <f>SUMIF('12'!B:B,summary!A:A,'12'!D:D)</f>
        <v>0</v>
      </c>
      <c r="S155" s="15">
        <f>SUMIF('13'!B:B,summary!A:A,'13'!D:D)</f>
        <v>0</v>
      </c>
      <c r="T155" s="15">
        <f>SUMIF('14'!B:B,summary!A:A,'14'!D:D)</f>
        <v>0</v>
      </c>
      <c r="U155" s="15">
        <f>SUMIF('15'!B:B,summary!A:A,'15'!D:D)</f>
        <v>0</v>
      </c>
      <c r="V155" s="15">
        <f>SUMIF('16'!B:B,summary!A:A,'16'!D:D)</f>
        <v>1</v>
      </c>
      <c r="W155" s="15">
        <f>SUMIF('17'!B:B,summary!A:A,'17'!D:D)</f>
        <v>0</v>
      </c>
      <c r="X155" s="15">
        <f>SUMIF('18'!B:B,summary!A:A,'18'!D:D)</f>
        <v>0</v>
      </c>
      <c r="Y155" s="15">
        <f>SUMIF('19'!B:B,summary!A:A,'19'!D:D)</f>
        <v>0</v>
      </c>
      <c r="Z155" s="15">
        <f>SUMIF('20'!B:B,summary!A:A,'20'!D:D)</f>
        <v>0</v>
      </c>
      <c r="AA155" s="15">
        <f>SUMIF('21'!B:B,summary!A:A,'21'!D:D)</f>
        <v>0</v>
      </c>
      <c r="AB155" s="15">
        <f>SUMIF('22'!B:B,summary!A:A,'22'!D:D)</f>
        <v>0</v>
      </c>
      <c r="AC155" s="15">
        <f>SUMIF('23'!B:B,summary!A:A,'23'!D:D)</f>
        <v>0</v>
      </c>
      <c r="AD155" s="15">
        <f>SUMIF('24'!B:B,summary!A:A,'24'!D:D)</f>
        <v>0</v>
      </c>
      <c r="AE155" s="15">
        <f>SUMIF('25'!B:B,summary!A:A,'25'!D:D)</f>
        <v>0</v>
      </c>
      <c r="AF155" s="15">
        <f>SUMIF('26'!B:B,summary!A:A,'26'!D:D)</f>
        <v>0</v>
      </c>
      <c r="AG155" s="15">
        <f>SUMIF('27'!B:B,summary!A:A,'27'!D:D)</f>
        <v>0</v>
      </c>
      <c r="AH155" s="15">
        <f>SUMIF('28'!B:B,summary!A:A,'28'!D:D)</f>
        <v>0</v>
      </c>
      <c r="AI155" s="15">
        <f>SUMIF('29'!B:B,summary!A:A,'29'!D:D)</f>
        <v>0</v>
      </c>
      <c r="AJ155" s="15">
        <f>SUMIF('30'!B:B,summary!A:A,'30'!D:D)</f>
        <v>0</v>
      </c>
      <c r="AK155" s="15">
        <f>SUMIF('31'!B:B,summary!A:A,'31'!D:D)</f>
        <v>0</v>
      </c>
      <c r="AL155" s="88">
        <f t="shared" si="27"/>
        <v>1</v>
      </c>
      <c r="AM155" s="75"/>
      <c r="AN155" s="96">
        <f t="shared" si="25"/>
        <v>0</v>
      </c>
      <c r="AO155" s="74">
        <f t="shared" si="26"/>
        <v>-1</v>
      </c>
      <c r="AP155" s="101"/>
      <c r="AQ155" s="102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03"/>
      <c r="BO155" s="103"/>
      <c r="BP155" s="103"/>
      <c r="BQ155" s="103"/>
      <c r="BR155" s="103"/>
      <c r="BS155" s="103"/>
      <c r="BT155" s="103"/>
      <c r="BU155" s="103"/>
      <c r="BV155" s="104"/>
      <c r="BW155" s="104"/>
    </row>
    <row r="156" spans="1:75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15">
        <f>SUMIF('1'!B:B,summary!A:A,'1'!D:D)</f>
        <v>0</v>
      </c>
      <c r="H156" s="15">
        <f>SUMIF('2'!B:B,summary!A:A,'2'!D:D)</f>
        <v>0</v>
      </c>
      <c r="I156" s="15">
        <f>SUMIF('3'!B:B,summary!A:A,'3'!D:D)</f>
        <v>0</v>
      </c>
      <c r="J156" s="15">
        <f>SUMIF('4'!B:B,summary!A:A,'4'!D:D)</f>
        <v>0</v>
      </c>
      <c r="K156" s="15">
        <f>SUMIF('5'!B:B,summary!A:A,'5'!D:D)</f>
        <v>0</v>
      </c>
      <c r="L156" s="15">
        <f>SUMIF('6'!B:B,summary!A:A,'6'!D:D)</f>
        <v>0</v>
      </c>
      <c r="M156" s="15">
        <f>SUMIF('7'!B:B,summary!A:A,'7'!D:D)</f>
        <v>0</v>
      </c>
      <c r="N156" s="15">
        <f>SUMIF('8'!B:B,summary!A:A,'8'!D:D)</f>
        <v>0</v>
      </c>
      <c r="O156" s="15">
        <f>SUMIF('9'!B:B,summary!A:A,'9'!D:D)</f>
        <v>0</v>
      </c>
      <c r="P156" s="15">
        <f>SUMIF('10'!B:B,summary!A:A,'10'!D:D)</f>
        <v>0</v>
      </c>
      <c r="Q156" s="15">
        <f>SUMIF('11'!B:B,summary!A:A,'11'!D:D)</f>
        <v>0</v>
      </c>
      <c r="R156" s="15">
        <f>SUMIF('12'!B:B,summary!A:A,'12'!D:D)</f>
        <v>0</v>
      </c>
      <c r="S156" s="15">
        <f>SUMIF('13'!B:B,summary!A:A,'13'!D:D)</f>
        <v>0</v>
      </c>
      <c r="T156" s="15">
        <f>SUMIF('14'!B:B,summary!A:A,'14'!D:D)</f>
        <v>0</v>
      </c>
      <c r="U156" s="15">
        <f>SUMIF('15'!B:B,summary!A:A,'15'!D:D)</f>
        <v>0</v>
      </c>
      <c r="V156" s="15">
        <f>SUMIF('16'!B:B,summary!A:A,'16'!D:D)</f>
        <v>0</v>
      </c>
      <c r="W156" s="15">
        <f>SUMIF('17'!B:B,summary!A:A,'17'!D:D)</f>
        <v>0</v>
      </c>
      <c r="X156" s="15">
        <f>SUMIF('18'!B:B,summary!A:A,'18'!D:D)</f>
        <v>0</v>
      </c>
      <c r="Y156" s="15">
        <f>SUMIF('19'!B:B,summary!A:A,'19'!D:D)</f>
        <v>0</v>
      </c>
      <c r="Z156" s="15">
        <f>SUMIF('20'!B:B,summary!A:A,'20'!D:D)</f>
        <v>0</v>
      </c>
      <c r="AA156" s="15">
        <f>SUMIF('21'!B:B,summary!A:A,'21'!D:D)</f>
        <v>0</v>
      </c>
      <c r="AB156" s="15">
        <f>SUMIF('22'!B:B,summary!A:A,'22'!D:D)</f>
        <v>0</v>
      </c>
      <c r="AC156" s="15">
        <f>SUMIF('23'!B:B,summary!A:A,'23'!D:D)</f>
        <v>0</v>
      </c>
      <c r="AD156" s="15">
        <f>SUMIF('24'!B:B,summary!A:A,'24'!D:D)</f>
        <v>0</v>
      </c>
      <c r="AE156" s="15">
        <f>SUMIF('25'!B:B,summary!A:A,'25'!D:D)</f>
        <v>0</v>
      </c>
      <c r="AF156" s="15">
        <f>SUMIF('26'!B:B,summary!A:A,'26'!D:D)</f>
        <v>0</v>
      </c>
      <c r="AG156" s="15">
        <f>SUMIF('27'!B:B,summary!A:A,'27'!D:D)</f>
        <v>0</v>
      </c>
      <c r="AH156" s="15">
        <f>SUMIF('28'!B:B,summary!A:A,'28'!D:D)</f>
        <v>0</v>
      </c>
      <c r="AI156" s="15">
        <f>SUMIF('29'!B:B,summary!A:A,'29'!D:D)</f>
        <v>0</v>
      </c>
      <c r="AJ156" s="15">
        <f>SUMIF('30'!B:B,summary!A:A,'30'!D:D)</f>
        <v>0</v>
      </c>
      <c r="AK156" s="15">
        <f>SUMIF('31'!B:B,summary!A:A,'31'!D:D)</f>
        <v>0</v>
      </c>
      <c r="AL156" s="88">
        <f t="shared" si="27"/>
        <v>0</v>
      </c>
      <c r="AM156" s="75"/>
      <c r="AN156" s="96">
        <f t="shared" si="25"/>
        <v>0</v>
      </c>
      <c r="AO156" s="74">
        <f t="shared" si="26"/>
        <v>0</v>
      </c>
      <c r="AP156" s="101"/>
      <c r="AQ156" s="102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4"/>
      <c r="BW156" s="104"/>
    </row>
    <row r="157" spans="1:75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15">
        <f>SUMIF('1'!B:B,summary!A:A,'1'!D:D)</f>
        <v>2</v>
      </c>
      <c r="H157" s="15">
        <f>SUMIF('2'!B:B,summary!A:A,'2'!D:D)</f>
        <v>2</v>
      </c>
      <c r="I157" s="15">
        <f>SUMIF('3'!B:B,summary!A:A,'3'!D:D)</f>
        <v>2</v>
      </c>
      <c r="J157" s="15">
        <f>SUMIF('4'!B:B,summary!A:A,'4'!D:D)</f>
        <v>0</v>
      </c>
      <c r="K157" s="15">
        <f>SUMIF('5'!B:B,summary!A:A,'5'!D:D)</f>
        <v>5</v>
      </c>
      <c r="L157" s="15">
        <f>SUMIF('6'!B:B,summary!A:A,'6'!D:D)</f>
        <v>2</v>
      </c>
      <c r="M157" s="15">
        <f>SUMIF('7'!B:B,summary!A:A,'7'!D:D)</f>
        <v>0</v>
      </c>
      <c r="N157" s="15">
        <f>SUMIF('8'!B:B,summary!A:A,'8'!D:D)</f>
        <v>3</v>
      </c>
      <c r="O157" s="15">
        <f>SUMIF('9'!B:B,summary!A:A,'9'!D:D)</f>
        <v>0</v>
      </c>
      <c r="P157" s="15">
        <f>SUMIF('10'!B:B,summary!A:A,'10'!D:D)</f>
        <v>2</v>
      </c>
      <c r="Q157" s="15">
        <f>SUMIF('11'!B:B,summary!A:A,'11'!D:D)</f>
        <v>1</v>
      </c>
      <c r="R157" s="15">
        <f>SUMIF('12'!B:B,summary!A:A,'12'!D:D)</f>
        <v>4</v>
      </c>
      <c r="S157" s="15">
        <f>SUMIF('13'!B:B,summary!A:A,'13'!D:D)</f>
        <v>1</v>
      </c>
      <c r="T157" s="15">
        <f>SUMIF('14'!B:B,summary!A:A,'14'!D:D)</f>
        <v>0</v>
      </c>
      <c r="U157" s="15">
        <f>SUMIF('15'!B:B,summary!A:A,'15'!D:D)</f>
        <v>2</v>
      </c>
      <c r="V157" s="15">
        <f>SUMIF('16'!B:B,summary!A:A,'16'!D:D)</f>
        <v>2</v>
      </c>
      <c r="W157" s="15">
        <f>SUMIF('17'!B:B,summary!A:A,'17'!D:D)</f>
        <v>1</v>
      </c>
      <c r="X157" s="15">
        <f>SUMIF('18'!B:B,summary!A:A,'18'!D:D)</f>
        <v>1</v>
      </c>
      <c r="Y157" s="15">
        <f>SUMIF('19'!B:B,summary!A:A,'19'!D:D)</f>
        <v>3</v>
      </c>
      <c r="Z157" s="15">
        <f>SUMIF('20'!B:B,summary!A:A,'20'!D:D)</f>
        <v>0</v>
      </c>
      <c r="AA157" s="15">
        <f>SUMIF('21'!B:B,summary!A:A,'21'!D:D)</f>
        <v>0</v>
      </c>
      <c r="AB157" s="15">
        <f>SUMIF('22'!B:B,summary!A:A,'22'!D:D)</f>
        <v>1</v>
      </c>
      <c r="AC157" s="15">
        <f>SUMIF('23'!B:B,summary!A:A,'23'!D:D)</f>
        <v>1</v>
      </c>
      <c r="AD157" s="15">
        <f>SUMIF('24'!B:B,summary!A:A,'24'!D:D)</f>
        <v>1</v>
      </c>
      <c r="AE157" s="15">
        <f>SUMIF('25'!B:B,summary!A:A,'25'!D:D)</f>
        <v>2</v>
      </c>
      <c r="AF157" s="15">
        <f>SUMIF('26'!B:B,summary!A:A,'26'!D:D)</f>
        <v>2</v>
      </c>
      <c r="AG157" s="15">
        <f>SUMIF('27'!B:B,summary!A:A,'27'!D:D)</f>
        <v>0</v>
      </c>
      <c r="AH157" s="15">
        <f>SUMIF('28'!B:B,summary!A:A,'28'!D:D)</f>
        <v>0</v>
      </c>
      <c r="AI157" s="15">
        <f>SUMIF('29'!B:B,summary!A:A,'29'!D:D)</f>
        <v>4</v>
      </c>
      <c r="AJ157" s="15">
        <f>SUMIF('30'!B:B,summary!A:A,'30'!D:D)</f>
        <v>1</v>
      </c>
      <c r="AK157" s="15">
        <f>SUMIF('31'!B:B,summary!A:A,'31'!D:D)</f>
        <v>0</v>
      </c>
      <c r="AL157" s="88">
        <f t="shared" si="27"/>
        <v>45</v>
      </c>
      <c r="AM157" s="75"/>
      <c r="AN157" s="96">
        <f t="shared" si="25"/>
        <v>0</v>
      </c>
      <c r="AO157" s="74">
        <f t="shared" si="26"/>
        <v>-45</v>
      </c>
      <c r="AP157" s="101"/>
      <c r="AQ157" s="102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  <c r="BO157" s="103"/>
      <c r="BP157" s="103"/>
      <c r="BQ157" s="103"/>
      <c r="BR157" s="103"/>
      <c r="BS157" s="103"/>
      <c r="BT157" s="103"/>
      <c r="BU157" s="103"/>
      <c r="BV157" s="104"/>
      <c r="BW157" s="104"/>
    </row>
    <row r="158" spans="1:75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15">
        <f>SUMIF('1'!B:B,summary!A:A,'1'!D:D)</f>
        <v>0</v>
      </c>
      <c r="H158" s="15">
        <f>SUMIF('2'!B:B,summary!A:A,'2'!D:D)</f>
        <v>0</v>
      </c>
      <c r="I158" s="15">
        <f>SUMIF('3'!B:B,summary!A:A,'3'!D:D)</f>
        <v>0</v>
      </c>
      <c r="J158" s="15">
        <f>SUMIF('4'!B:B,summary!A:A,'4'!D:D)</f>
        <v>0</v>
      </c>
      <c r="K158" s="15">
        <f>SUMIF('5'!B:B,summary!A:A,'5'!D:D)</f>
        <v>0</v>
      </c>
      <c r="L158" s="15">
        <f>SUMIF('6'!B:B,summary!A:A,'6'!D:D)</f>
        <v>0</v>
      </c>
      <c r="M158" s="15">
        <f>SUMIF('7'!B:B,summary!A:A,'7'!D:D)</f>
        <v>0</v>
      </c>
      <c r="N158" s="15">
        <f>SUMIF('8'!B:B,summary!A:A,'8'!D:D)</f>
        <v>0</v>
      </c>
      <c r="O158" s="15">
        <f>SUMIF('9'!B:B,summary!A:A,'9'!D:D)</f>
        <v>0</v>
      </c>
      <c r="P158" s="15">
        <f>SUMIF('10'!B:B,summary!A:A,'10'!D:D)</f>
        <v>0</v>
      </c>
      <c r="Q158" s="15">
        <f>SUMIF('11'!B:B,summary!A:A,'11'!D:D)</f>
        <v>0</v>
      </c>
      <c r="R158" s="15">
        <f>SUMIF('12'!B:B,summary!A:A,'12'!D:D)</f>
        <v>0</v>
      </c>
      <c r="S158" s="15">
        <f>SUMIF('13'!B:B,summary!A:A,'13'!D:D)</f>
        <v>0</v>
      </c>
      <c r="T158" s="15">
        <f>SUMIF('14'!B:B,summary!A:A,'14'!D:D)</f>
        <v>0</v>
      </c>
      <c r="U158" s="15">
        <f>SUMIF('15'!B:B,summary!A:A,'15'!D:D)</f>
        <v>0</v>
      </c>
      <c r="V158" s="15">
        <f>SUMIF('16'!B:B,summary!A:A,'16'!D:D)</f>
        <v>0</v>
      </c>
      <c r="W158" s="15">
        <f>SUMIF('17'!B:B,summary!A:A,'17'!D:D)</f>
        <v>0</v>
      </c>
      <c r="X158" s="15">
        <f>SUMIF('18'!B:B,summary!A:A,'18'!D:D)</f>
        <v>0</v>
      </c>
      <c r="Y158" s="15">
        <f>SUMIF('19'!B:B,summary!A:A,'19'!D:D)</f>
        <v>0</v>
      </c>
      <c r="Z158" s="15">
        <f>SUMIF('20'!B:B,summary!A:A,'20'!D:D)</f>
        <v>0</v>
      </c>
      <c r="AA158" s="15">
        <f>SUMIF('21'!B:B,summary!A:A,'21'!D:D)</f>
        <v>0</v>
      </c>
      <c r="AB158" s="15">
        <f>SUMIF('22'!B:B,summary!A:A,'22'!D:D)</f>
        <v>0</v>
      </c>
      <c r="AC158" s="15">
        <f>SUMIF('23'!B:B,summary!A:A,'23'!D:D)</f>
        <v>0</v>
      </c>
      <c r="AD158" s="15">
        <f>SUMIF('24'!B:B,summary!A:A,'24'!D:D)</f>
        <v>0</v>
      </c>
      <c r="AE158" s="15">
        <f>SUMIF('25'!B:B,summary!A:A,'25'!D:D)</f>
        <v>0</v>
      </c>
      <c r="AF158" s="15">
        <f>SUMIF('26'!B:B,summary!A:A,'26'!D:D)</f>
        <v>0</v>
      </c>
      <c r="AG158" s="15">
        <f>SUMIF('27'!B:B,summary!A:A,'27'!D:D)</f>
        <v>0</v>
      </c>
      <c r="AH158" s="15">
        <f>SUMIF('28'!B:B,summary!A:A,'28'!D:D)</f>
        <v>0</v>
      </c>
      <c r="AI158" s="15">
        <f>SUMIF('29'!B:B,summary!A:A,'29'!D:D)</f>
        <v>0</v>
      </c>
      <c r="AJ158" s="15">
        <f>SUMIF('30'!B:B,summary!A:A,'30'!D:D)</f>
        <v>0</v>
      </c>
      <c r="AK158" s="15">
        <f>SUMIF('31'!B:B,summary!A:A,'31'!D:D)</f>
        <v>0</v>
      </c>
      <c r="AL158" s="88">
        <f t="shared" si="27"/>
        <v>0</v>
      </c>
      <c r="AM158" s="75"/>
      <c r="AN158" s="96">
        <f t="shared" si="25"/>
        <v>0</v>
      </c>
      <c r="AO158" s="74">
        <f t="shared" si="26"/>
        <v>0</v>
      </c>
      <c r="AP158" s="101"/>
      <c r="AQ158" s="102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03"/>
      <c r="BO158" s="103"/>
      <c r="BP158" s="103"/>
      <c r="BQ158" s="103"/>
      <c r="BR158" s="103"/>
      <c r="BS158" s="103"/>
      <c r="BT158" s="103"/>
      <c r="BU158" s="103"/>
      <c r="BV158" s="104"/>
      <c r="BW158" s="104"/>
    </row>
    <row r="159" spans="1:75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15">
        <f>SUMIF('1'!B:B,summary!A:A,'1'!D:D)</f>
        <v>15</v>
      </c>
      <c r="H159" s="15">
        <f>SUMIF('2'!B:B,summary!A:A,'2'!D:D)</f>
        <v>2</v>
      </c>
      <c r="I159" s="15">
        <f>SUMIF('3'!B:B,summary!A:A,'3'!D:D)</f>
        <v>7</v>
      </c>
      <c r="J159" s="15">
        <f>SUMIF('4'!B:B,summary!A:A,'4'!D:D)</f>
        <v>0</v>
      </c>
      <c r="K159" s="15">
        <f>SUMIF('5'!B:B,summary!A:A,'5'!D:D)</f>
        <v>3</v>
      </c>
      <c r="L159" s="15">
        <f>SUMIF('6'!B:B,summary!A:A,'6'!D:D)</f>
        <v>2</v>
      </c>
      <c r="M159" s="15">
        <f>SUMIF('7'!B:B,summary!A:A,'7'!D:D)</f>
        <v>0</v>
      </c>
      <c r="N159" s="15">
        <f>SUMIF('8'!B:B,summary!A:A,'8'!D:D)</f>
        <v>14</v>
      </c>
      <c r="O159" s="15">
        <f>SUMIF('9'!B:B,summary!A:A,'9'!D:D)</f>
        <v>5</v>
      </c>
      <c r="P159" s="15">
        <f>SUMIF('10'!B:B,summary!A:A,'10'!D:D)</f>
        <v>4</v>
      </c>
      <c r="Q159" s="15">
        <f>SUMIF('11'!B:B,summary!A:A,'11'!D:D)</f>
        <v>1</v>
      </c>
      <c r="R159" s="15">
        <f>SUMIF('12'!B:B,summary!A:A,'12'!D:D)</f>
        <v>5</v>
      </c>
      <c r="S159" s="15">
        <f>SUMIF('13'!B:B,summary!A:A,'13'!D:D)</f>
        <v>1</v>
      </c>
      <c r="T159" s="15">
        <f>SUMIF('14'!B:B,summary!A:A,'14'!D:D)</f>
        <v>0</v>
      </c>
      <c r="U159" s="15">
        <f>SUMIF('15'!B:B,summary!A:A,'15'!D:D)</f>
        <v>10</v>
      </c>
      <c r="V159" s="15">
        <f>SUMIF('16'!B:B,summary!A:A,'16'!D:D)</f>
        <v>5</v>
      </c>
      <c r="W159" s="15">
        <f>SUMIF('17'!B:B,summary!A:A,'17'!D:D)</f>
        <v>6</v>
      </c>
      <c r="X159" s="15">
        <f>SUMIF('18'!B:B,summary!A:A,'18'!D:D)</f>
        <v>8</v>
      </c>
      <c r="Y159" s="15">
        <f>SUMIF('19'!B:B,summary!A:A,'19'!D:D)</f>
        <v>8</v>
      </c>
      <c r="Z159" s="15">
        <f>SUMIF('20'!B:B,summary!A:A,'20'!D:D)</f>
        <v>1</v>
      </c>
      <c r="AA159" s="15">
        <f>SUMIF('21'!B:B,summary!A:A,'21'!D:D)</f>
        <v>0</v>
      </c>
      <c r="AB159" s="15">
        <f>SUMIF('22'!B:B,summary!A:A,'22'!D:D)</f>
        <v>4</v>
      </c>
      <c r="AC159" s="15">
        <f>SUMIF('23'!B:B,summary!A:A,'23'!D:D)</f>
        <v>4</v>
      </c>
      <c r="AD159" s="15">
        <f>SUMIF('24'!B:B,summary!A:A,'24'!D:D)</f>
        <v>8</v>
      </c>
      <c r="AE159" s="15">
        <f>SUMIF('25'!B:B,summary!A:A,'25'!D:D)</f>
        <v>3</v>
      </c>
      <c r="AF159" s="15">
        <f>SUMIF('26'!B:B,summary!A:A,'26'!D:D)</f>
        <v>6</v>
      </c>
      <c r="AG159" s="15">
        <f>SUMIF('27'!B:B,summary!A:A,'27'!D:D)</f>
        <v>4</v>
      </c>
      <c r="AH159" s="15">
        <f>SUMIF('28'!B:B,summary!A:A,'28'!D:D)</f>
        <v>0</v>
      </c>
      <c r="AI159" s="15">
        <f>SUMIF('29'!B:B,summary!A:A,'29'!D:D)</f>
        <v>7</v>
      </c>
      <c r="AJ159" s="15">
        <f>SUMIF('30'!B:B,summary!A:A,'30'!D:D)</f>
        <v>2</v>
      </c>
      <c r="AK159" s="15">
        <f>SUMIF('31'!B:B,summary!A:A,'31'!D:D)</f>
        <v>0</v>
      </c>
      <c r="AL159" s="41">
        <f t="shared" si="27"/>
        <v>135</v>
      </c>
      <c r="AM159" s="75"/>
      <c r="AN159" s="96">
        <f t="shared" si="25"/>
        <v>0</v>
      </c>
      <c r="AO159" s="74">
        <f t="shared" si="26"/>
        <v>-135</v>
      </c>
      <c r="AP159" s="101"/>
      <c r="AQ159" s="102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/>
      <c r="BL159" s="103"/>
      <c r="BM159" s="103"/>
      <c r="BN159" s="103"/>
      <c r="BO159" s="103"/>
      <c r="BP159" s="103"/>
      <c r="BQ159" s="103"/>
      <c r="BR159" s="103"/>
      <c r="BS159" s="103"/>
      <c r="BT159" s="103"/>
      <c r="BU159" s="103"/>
      <c r="BV159" s="104"/>
      <c r="BW159" s="104"/>
    </row>
    <row r="160" spans="1:75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15">
        <f>SUMIF('1'!B:B,summary!A:A,'1'!D:D)</f>
        <v>3</v>
      </c>
      <c r="H160" s="15">
        <f>SUMIF('2'!B:B,summary!A:A,'2'!D:D)</f>
        <v>0</v>
      </c>
      <c r="I160" s="15">
        <f>SUMIF('3'!B:B,summary!A:A,'3'!D:D)</f>
        <v>2</v>
      </c>
      <c r="J160" s="15">
        <f>SUMIF('4'!B:B,summary!A:A,'4'!D:D)</f>
        <v>0</v>
      </c>
      <c r="K160" s="15">
        <f>SUMIF('5'!B:B,summary!A:A,'5'!D:D)</f>
        <v>0</v>
      </c>
      <c r="L160" s="15">
        <f>SUMIF('6'!B:B,summary!A:A,'6'!D:D)</f>
        <v>3</v>
      </c>
      <c r="M160" s="15">
        <f>SUMIF('7'!B:B,summary!A:A,'7'!D:D)</f>
        <v>0</v>
      </c>
      <c r="N160" s="15">
        <f>SUMIF('8'!B:B,summary!A:A,'8'!D:D)</f>
        <v>0</v>
      </c>
      <c r="O160" s="15">
        <f>SUMIF('9'!B:B,summary!A:A,'9'!D:D)</f>
        <v>0</v>
      </c>
      <c r="P160" s="15">
        <f>SUMIF('10'!B:B,summary!A:A,'10'!D:D)</f>
        <v>0</v>
      </c>
      <c r="Q160" s="15">
        <f>SUMIF('11'!B:B,summary!A:A,'11'!D:D)</f>
        <v>2</v>
      </c>
      <c r="R160" s="15">
        <f>SUMIF('12'!B:B,summary!A:A,'12'!D:D)</f>
        <v>0</v>
      </c>
      <c r="S160" s="15">
        <f>SUMIF('13'!B:B,summary!A:A,'13'!D:D)</f>
        <v>2</v>
      </c>
      <c r="T160" s="15">
        <f>SUMIF('14'!B:B,summary!A:A,'14'!D:D)</f>
        <v>0</v>
      </c>
      <c r="U160" s="15">
        <f>SUMIF('15'!B:B,summary!A:A,'15'!D:D)</f>
        <v>0</v>
      </c>
      <c r="V160" s="15">
        <f>SUMIF('16'!B:B,summary!A:A,'16'!D:D)</f>
        <v>0</v>
      </c>
      <c r="W160" s="15">
        <f>SUMIF('17'!B:B,summary!A:A,'17'!D:D)</f>
        <v>0</v>
      </c>
      <c r="X160" s="15">
        <f>SUMIF('18'!B:B,summary!A:A,'18'!D:D)</f>
        <v>0</v>
      </c>
      <c r="Y160" s="15">
        <f>SUMIF('19'!B:B,summary!A:A,'19'!D:D)</f>
        <v>3</v>
      </c>
      <c r="Z160" s="15">
        <f>SUMIF('20'!B:B,summary!A:A,'20'!D:D)</f>
        <v>0</v>
      </c>
      <c r="AA160" s="15">
        <f>SUMIF('21'!B:B,summary!A:A,'21'!D:D)</f>
        <v>0</v>
      </c>
      <c r="AB160" s="15">
        <f>SUMIF('22'!B:B,summary!A:A,'22'!D:D)</f>
        <v>0</v>
      </c>
      <c r="AC160" s="15">
        <f>SUMIF('23'!B:B,summary!A:A,'23'!D:D)</f>
        <v>0</v>
      </c>
      <c r="AD160" s="15">
        <f>SUMIF('24'!B:B,summary!A:A,'24'!D:D)</f>
        <v>0</v>
      </c>
      <c r="AE160" s="15">
        <f>SUMIF('25'!B:B,summary!A:A,'25'!D:D)</f>
        <v>0</v>
      </c>
      <c r="AF160" s="15">
        <f>SUMIF('26'!B:B,summary!A:A,'26'!D:D)</f>
        <v>0</v>
      </c>
      <c r="AG160" s="15">
        <f>SUMIF('27'!B:B,summary!A:A,'27'!D:D)</f>
        <v>0</v>
      </c>
      <c r="AH160" s="15">
        <f>SUMIF('28'!B:B,summary!A:A,'28'!D:D)</f>
        <v>0</v>
      </c>
      <c r="AI160" s="15">
        <f>SUMIF('29'!B:B,summary!A:A,'29'!D:D)</f>
        <v>0</v>
      </c>
      <c r="AJ160" s="15">
        <f>SUMIF('30'!B:B,summary!A:A,'30'!D:D)</f>
        <v>0</v>
      </c>
      <c r="AK160" s="15">
        <f>SUMIF('31'!B:B,summary!A:A,'31'!D:D)</f>
        <v>0</v>
      </c>
      <c r="AL160" s="88">
        <f t="shared" si="27"/>
        <v>15</v>
      </c>
      <c r="AM160" s="75"/>
      <c r="AN160" s="96">
        <f t="shared" si="25"/>
        <v>0</v>
      </c>
      <c r="AO160" s="74">
        <f t="shared" si="26"/>
        <v>-15</v>
      </c>
      <c r="AP160" s="101"/>
      <c r="AQ160" s="102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BM160" s="103"/>
      <c r="BN160" s="103"/>
      <c r="BO160" s="103"/>
      <c r="BP160" s="103"/>
      <c r="BQ160" s="103"/>
      <c r="BR160" s="103"/>
      <c r="BS160" s="103"/>
      <c r="BT160" s="103"/>
      <c r="BU160" s="103"/>
      <c r="BV160" s="104"/>
      <c r="BW160" s="104"/>
    </row>
    <row r="161" spans="1:75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15">
        <f>SUMIF('1'!B:B,summary!A:A,'1'!D:D)</f>
        <v>0</v>
      </c>
      <c r="H161" s="15">
        <f>SUMIF('2'!B:B,summary!A:A,'2'!D:D)</f>
        <v>0</v>
      </c>
      <c r="I161" s="15">
        <f>SUMIF('3'!B:B,summary!A:A,'3'!D:D)</f>
        <v>0</v>
      </c>
      <c r="J161" s="15">
        <f>SUMIF('4'!B:B,summary!A:A,'4'!D:D)</f>
        <v>0</v>
      </c>
      <c r="K161" s="15">
        <f>SUMIF('5'!B:B,summary!A:A,'5'!D:D)</f>
        <v>0</v>
      </c>
      <c r="L161" s="15">
        <f>SUMIF('6'!B:B,summary!A:A,'6'!D:D)</f>
        <v>0</v>
      </c>
      <c r="M161" s="15">
        <f>SUMIF('7'!B:B,summary!A:A,'7'!D:D)</f>
        <v>0</v>
      </c>
      <c r="N161" s="15">
        <f>SUMIF('8'!B:B,summary!A:A,'8'!D:D)</f>
        <v>0</v>
      </c>
      <c r="O161" s="15">
        <f>SUMIF('9'!B:B,summary!A:A,'9'!D:D)</f>
        <v>0</v>
      </c>
      <c r="P161" s="15">
        <f>SUMIF('10'!B:B,summary!A:A,'10'!D:D)</f>
        <v>0</v>
      </c>
      <c r="Q161" s="15">
        <f>SUMIF('11'!B:B,summary!A:A,'11'!D:D)</f>
        <v>0</v>
      </c>
      <c r="R161" s="15">
        <f>SUMIF('12'!B:B,summary!A:A,'12'!D:D)</f>
        <v>0</v>
      </c>
      <c r="S161" s="15">
        <f>SUMIF('13'!B:B,summary!A:A,'13'!D:D)</f>
        <v>0</v>
      </c>
      <c r="T161" s="15">
        <f>SUMIF('14'!B:B,summary!A:A,'14'!D:D)</f>
        <v>0</v>
      </c>
      <c r="U161" s="15">
        <f>SUMIF('15'!B:B,summary!A:A,'15'!D:D)</f>
        <v>0</v>
      </c>
      <c r="V161" s="15">
        <f>SUMIF('16'!B:B,summary!A:A,'16'!D:D)</f>
        <v>0</v>
      </c>
      <c r="W161" s="15">
        <f>SUMIF('17'!B:B,summary!A:A,'17'!D:D)</f>
        <v>0</v>
      </c>
      <c r="X161" s="15">
        <f>SUMIF('18'!B:B,summary!A:A,'18'!D:D)</f>
        <v>0</v>
      </c>
      <c r="Y161" s="15">
        <f>SUMIF('19'!B:B,summary!A:A,'19'!D:D)</f>
        <v>0</v>
      </c>
      <c r="Z161" s="15">
        <f>SUMIF('20'!B:B,summary!A:A,'20'!D:D)</f>
        <v>0</v>
      </c>
      <c r="AA161" s="15">
        <f>SUMIF('21'!B:B,summary!A:A,'21'!D:D)</f>
        <v>0</v>
      </c>
      <c r="AB161" s="15">
        <f>SUMIF('22'!B:B,summary!A:A,'22'!D:D)</f>
        <v>0</v>
      </c>
      <c r="AC161" s="15">
        <f>SUMIF('23'!B:B,summary!A:A,'23'!D:D)</f>
        <v>0</v>
      </c>
      <c r="AD161" s="15">
        <f>SUMIF('24'!B:B,summary!A:A,'24'!D:D)</f>
        <v>0</v>
      </c>
      <c r="AE161" s="15">
        <f>SUMIF('25'!B:B,summary!A:A,'25'!D:D)</f>
        <v>0</v>
      </c>
      <c r="AF161" s="15">
        <f>SUMIF('26'!B:B,summary!A:A,'26'!D:D)</f>
        <v>0</v>
      </c>
      <c r="AG161" s="15">
        <f>SUMIF('27'!B:B,summary!A:A,'27'!D:D)</f>
        <v>0</v>
      </c>
      <c r="AH161" s="15">
        <f>SUMIF('28'!B:B,summary!A:A,'28'!D:D)</f>
        <v>0</v>
      </c>
      <c r="AI161" s="15">
        <f>SUMIF('29'!B:B,summary!A:A,'29'!D:D)</f>
        <v>0</v>
      </c>
      <c r="AJ161" s="15">
        <f>SUMIF('30'!B:B,summary!A:A,'30'!D:D)</f>
        <v>0</v>
      </c>
      <c r="AK161" s="15">
        <f>SUMIF('31'!B:B,summary!A:A,'31'!D:D)</f>
        <v>0</v>
      </c>
      <c r="AL161" s="88">
        <f t="shared" si="27"/>
        <v>0</v>
      </c>
      <c r="AM161" s="75"/>
      <c r="AN161" s="96">
        <f t="shared" si="25"/>
        <v>0</v>
      </c>
      <c r="AO161" s="74">
        <f t="shared" si="26"/>
        <v>0</v>
      </c>
      <c r="AP161" s="101"/>
      <c r="AQ161" s="102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03"/>
      <c r="BO161" s="103"/>
      <c r="BP161" s="103"/>
      <c r="BQ161" s="103"/>
      <c r="BR161" s="103"/>
      <c r="BS161" s="103"/>
      <c r="BT161" s="103"/>
      <c r="BU161" s="103"/>
      <c r="BV161" s="104"/>
      <c r="BW161" s="104"/>
    </row>
    <row r="162" spans="1:75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15">
        <f>SUMIF('1'!B:B,summary!A:A,'1'!D:D)</f>
        <v>3</v>
      </c>
      <c r="H162" s="15">
        <f>SUMIF('2'!B:B,summary!A:A,'2'!D:D)</f>
        <v>1</v>
      </c>
      <c r="I162" s="15">
        <f>SUMIF('3'!B:B,summary!A:A,'3'!D:D)</f>
        <v>2</v>
      </c>
      <c r="J162" s="15">
        <f>SUMIF('4'!B:B,summary!A:A,'4'!D:D)</f>
        <v>0</v>
      </c>
      <c r="K162" s="15">
        <f>SUMIF('5'!B:B,summary!A:A,'5'!D:D)</f>
        <v>1</v>
      </c>
      <c r="L162" s="15">
        <f>SUMIF('6'!B:B,summary!A:A,'6'!D:D)</f>
        <v>0</v>
      </c>
      <c r="M162" s="15">
        <f>SUMIF('7'!B:B,summary!A:A,'7'!D:D)</f>
        <v>0</v>
      </c>
      <c r="N162" s="15">
        <f>SUMIF('8'!B:B,summary!A:A,'8'!D:D)</f>
        <v>4</v>
      </c>
      <c r="O162" s="15">
        <f>SUMIF('9'!B:B,summary!A:A,'9'!D:D)</f>
        <v>3</v>
      </c>
      <c r="P162" s="15">
        <f>SUMIF('10'!B:B,summary!A:A,'10'!D:D)</f>
        <v>1</v>
      </c>
      <c r="Q162" s="15">
        <f>SUMIF('11'!B:B,summary!A:A,'11'!D:D)</f>
        <v>2</v>
      </c>
      <c r="R162" s="15">
        <f>SUMIF('12'!B:B,summary!A:A,'12'!D:D)</f>
        <v>0</v>
      </c>
      <c r="S162" s="15">
        <f>SUMIF('13'!B:B,summary!A:A,'13'!D:D)</f>
        <v>1</v>
      </c>
      <c r="T162" s="15">
        <f>SUMIF('14'!B:B,summary!A:A,'14'!D:D)</f>
        <v>0</v>
      </c>
      <c r="U162" s="15">
        <f>SUMIF('15'!B:B,summary!A:A,'15'!D:D)</f>
        <v>4</v>
      </c>
      <c r="V162" s="15">
        <f>SUMIF('16'!B:B,summary!A:A,'16'!D:D)</f>
        <v>0</v>
      </c>
      <c r="W162" s="15">
        <f>SUMIF('17'!B:B,summary!A:A,'17'!D:D)</f>
        <v>0</v>
      </c>
      <c r="X162" s="15">
        <f>SUMIF('18'!B:B,summary!A:A,'18'!D:D)</f>
        <v>1</v>
      </c>
      <c r="Y162" s="15">
        <f>SUMIF('19'!B:B,summary!A:A,'19'!D:D)</f>
        <v>0</v>
      </c>
      <c r="Z162" s="15">
        <f>SUMIF('20'!B:B,summary!A:A,'20'!D:D)</f>
        <v>1</v>
      </c>
      <c r="AA162" s="15">
        <f>SUMIF('21'!B:B,summary!A:A,'21'!D:D)</f>
        <v>0</v>
      </c>
      <c r="AB162" s="15">
        <f>SUMIF('22'!B:B,summary!A:A,'22'!D:D)</f>
        <v>1</v>
      </c>
      <c r="AC162" s="15">
        <f>SUMIF('23'!B:B,summary!A:A,'23'!D:D)</f>
        <v>2</v>
      </c>
      <c r="AD162" s="15">
        <f>SUMIF('24'!B:B,summary!A:A,'24'!D:D)</f>
        <v>1</v>
      </c>
      <c r="AE162" s="15">
        <f>SUMIF('25'!B:B,summary!A:A,'25'!D:D)</f>
        <v>0</v>
      </c>
      <c r="AF162" s="15">
        <f>SUMIF('26'!B:B,summary!A:A,'26'!D:D)</f>
        <v>1</v>
      </c>
      <c r="AG162" s="15">
        <f>SUMIF('27'!B:B,summary!A:A,'27'!D:D)</f>
        <v>3</v>
      </c>
      <c r="AH162" s="15">
        <f>SUMIF('28'!B:B,summary!A:A,'28'!D:D)</f>
        <v>0</v>
      </c>
      <c r="AI162" s="15">
        <f>SUMIF('29'!B:B,summary!A:A,'29'!D:D)</f>
        <v>2</v>
      </c>
      <c r="AJ162" s="15">
        <f>SUMIF('30'!B:B,summary!A:A,'30'!D:D)</f>
        <v>2</v>
      </c>
      <c r="AK162" s="15">
        <f>SUMIF('31'!B:B,summary!A:A,'31'!D:D)</f>
        <v>0</v>
      </c>
      <c r="AL162" s="41">
        <f t="shared" si="27"/>
        <v>36</v>
      </c>
      <c r="AM162" s="75"/>
      <c r="AN162" s="96">
        <f t="shared" si="25"/>
        <v>0</v>
      </c>
      <c r="AO162" s="74">
        <f t="shared" si="26"/>
        <v>-36</v>
      </c>
      <c r="AP162" s="101"/>
      <c r="AQ162" s="102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03"/>
      <c r="BO162" s="103"/>
      <c r="BP162" s="103"/>
      <c r="BQ162" s="103"/>
      <c r="BR162" s="103"/>
      <c r="BS162" s="103"/>
      <c r="BT162" s="103"/>
      <c r="BU162" s="103"/>
      <c r="BV162" s="104"/>
      <c r="BW162" s="104"/>
    </row>
    <row r="163" spans="1:75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15">
        <f>SUMIF('1'!B:B,summary!A:A,'1'!D:D)</f>
        <v>0</v>
      </c>
      <c r="H163" s="15">
        <f>SUMIF('2'!B:B,summary!A:A,'2'!D:D)</f>
        <v>0</v>
      </c>
      <c r="I163" s="15">
        <f>SUMIF('3'!B:B,summary!A:A,'3'!D:D)</f>
        <v>0</v>
      </c>
      <c r="J163" s="15">
        <f>SUMIF('4'!B:B,summary!A:A,'4'!D:D)</f>
        <v>0</v>
      </c>
      <c r="K163" s="15">
        <f>SUMIF('5'!B:B,summary!A:A,'5'!D:D)</f>
        <v>0</v>
      </c>
      <c r="L163" s="15">
        <f>SUMIF('6'!B:B,summary!A:A,'6'!D:D)</f>
        <v>0</v>
      </c>
      <c r="M163" s="15">
        <f>SUMIF('7'!B:B,summary!A:A,'7'!D:D)</f>
        <v>0</v>
      </c>
      <c r="N163" s="15">
        <f>SUMIF('8'!B:B,summary!A:A,'8'!D:D)</f>
        <v>0</v>
      </c>
      <c r="O163" s="15">
        <f>SUMIF('9'!B:B,summary!A:A,'9'!D:D)</f>
        <v>0</v>
      </c>
      <c r="P163" s="15">
        <f>SUMIF('10'!B:B,summary!A:A,'10'!D:D)</f>
        <v>0</v>
      </c>
      <c r="Q163" s="15">
        <f>SUMIF('11'!B:B,summary!A:A,'11'!D:D)</f>
        <v>0</v>
      </c>
      <c r="R163" s="15">
        <f>SUMIF('12'!B:B,summary!A:A,'12'!D:D)</f>
        <v>0</v>
      </c>
      <c r="S163" s="15">
        <f>SUMIF('13'!B:B,summary!A:A,'13'!D:D)</f>
        <v>0</v>
      </c>
      <c r="T163" s="15">
        <f>SUMIF('14'!B:B,summary!A:A,'14'!D:D)</f>
        <v>0</v>
      </c>
      <c r="U163" s="15">
        <f>SUMIF('15'!B:B,summary!A:A,'15'!D:D)</f>
        <v>0</v>
      </c>
      <c r="V163" s="15">
        <f>SUMIF('16'!B:B,summary!A:A,'16'!D:D)</f>
        <v>0</v>
      </c>
      <c r="W163" s="15">
        <f>SUMIF('17'!B:B,summary!A:A,'17'!D:D)</f>
        <v>0</v>
      </c>
      <c r="X163" s="15">
        <f>SUMIF('18'!B:B,summary!A:A,'18'!D:D)</f>
        <v>0</v>
      </c>
      <c r="Y163" s="15">
        <f>SUMIF('19'!B:B,summary!A:A,'19'!D:D)</f>
        <v>0</v>
      </c>
      <c r="Z163" s="15">
        <f>SUMIF('20'!B:B,summary!A:A,'20'!D:D)</f>
        <v>0</v>
      </c>
      <c r="AA163" s="15">
        <f>SUMIF('21'!B:B,summary!A:A,'21'!D:D)</f>
        <v>0</v>
      </c>
      <c r="AB163" s="15">
        <f>SUMIF('22'!B:B,summary!A:A,'22'!D:D)</f>
        <v>0</v>
      </c>
      <c r="AC163" s="15">
        <f>SUMIF('23'!B:B,summary!A:A,'23'!D:D)</f>
        <v>0</v>
      </c>
      <c r="AD163" s="15">
        <f>SUMIF('24'!B:B,summary!A:A,'24'!D:D)</f>
        <v>0</v>
      </c>
      <c r="AE163" s="15">
        <f>SUMIF('25'!B:B,summary!A:A,'25'!D:D)</f>
        <v>0</v>
      </c>
      <c r="AF163" s="15">
        <f>SUMIF('26'!B:B,summary!A:A,'26'!D:D)</f>
        <v>0</v>
      </c>
      <c r="AG163" s="15">
        <f>SUMIF('27'!B:B,summary!A:A,'27'!D:D)</f>
        <v>0</v>
      </c>
      <c r="AH163" s="15">
        <f>SUMIF('28'!B:B,summary!A:A,'28'!D:D)</f>
        <v>0</v>
      </c>
      <c r="AI163" s="15">
        <f>SUMIF('29'!B:B,summary!A:A,'29'!D:D)</f>
        <v>0</v>
      </c>
      <c r="AJ163" s="15">
        <f>SUMIF('30'!B:B,summary!A:A,'30'!D:D)</f>
        <v>0</v>
      </c>
      <c r="AK163" s="15">
        <f>SUMIF('31'!B:B,summary!A:A,'31'!D:D)</f>
        <v>0</v>
      </c>
      <c r="AL163" s="41">
        <f t="shared" si="27"/>
        <v>0</v>
      </c>
      <c r="AM163" s="75"/>
      <c r="AN163" s="96">
        <f t="shared" si="25"/>
        <v>0</v>
      </c>
      <c r="AO163" s="74">
        <f t="shared" si="26"/>
        <v>0</v>
      </c>
      <c r="AP163" s="101"/>
      <c r="AQ163" s="102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3"/>
      <c r="BV163" s="104"/>
      <c r="BW163" s="104"/>
    </row>
    <row r="164" spans="1:75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15">
        <f>SUMIF('1'!B:B,summary!A:A,'1'!D:D)</f>
        <v>0</v>
      </c>
      <c r="H164" s="15">
        <f>SUMIF('2'!B:B,summary!A:A,'2'!D:D)</f>
        <v>0</v>
      </c>
      <c r="I164" s="15">
        <f>SUMIF('3'!B:B,summary!A:A,'3'!D:D)</f>
        <v>2</v>
      </c>
      <c r="J164" s="15">
        <f>SUMIF('4'!B:B,summary!A:A,'4'!D:D)</f>
        <v>0</v>
      </c>
      <c r="K164" s="15">
        <f>SUMIF('5'!B:B,summary!A:A,'5'!D:D)</f>
        <v>0</v>
      </c>
      <c r="L164" s="15">
        <f>SUMIF('6'!B:B,summary!A:A,'6'!D:D)</f>
        <v>2</v>
      </c>
      <c r="M164" s="15">
        <f>SUMIF('7'!B:B,summary!A:A,'7'!D:D)</f>
        <v>0</v>
      </c>
      <c r="N164" s="15">
        <f>SUMIF('8'!B:B,summary!A:A,'8'!D:D)</f>
        <v>0</v>
      </c>
      <c r="O164" s="15">
        <f>SUMIF('9'!B:B,summary!A:A,'9'!D:D)</f>
        <v>0</v>
      </c>
      <c r="P164" s="15">
        <f>SUMIF('10'!B:B,summary!A:A,'10'!D:D)</f>
        <v>0</v>
      </c>
      <c r="Q164" s="15">
        <f>SUMIF('11'!B:B,summary!A:A,'11'!D:D)</f>
        <v>0</v>
      </c>
      <c r="R164" s="15">
        <f>SUMIF('12'!B:B,summary!A:A,'12'!D:D)</f>
        <v>0</v>
      </c>
      <c r="S164" s="15">
        <f>SUMIF('13'!B:B,summary!A:A,'13'!D:D)</f>
        <v>0</v>
      </c>
      <c r="T164" s="15">
        <f>SUMIF('14'!B:B,summary!A:A,'14'!D:D)</f>
        <v>0</v>
      </c>
      <c r="U164" s="15">
        <f>SUMIF('15'!B:B,summary!A:A,'15'!D:D)</f>
        <v>0</v>
      </c>
      <c r="V164" s="15">
        <f>SUMIF('16'!B:B,summary!A:A,'16'!D:D)</f>
        <v>0</v>
      </c>
      <c r="W164" s="15">
        <f>SUMIF('17'!B:B,summary!A:A,'17'!D:D)</f>
        <v>0</v>
      </c>
      <c r="X164" s="15">
        <f>SUMIF('18'!B:B,summary!A:A,'18'!D:D)</f>
        <v>0</v>
      </c>
      <c r="Y164" s="15">
        <f>SUMIF('19'!B:B,summary!A:A,'19'!D:D)</f>
        <v>0</v>
      </c>
      <c r="Z164" s="15">
        <f>SUMIF('20'!B:B,summary!A:A,'20'!D:D)</f>
        <v>2</v>
      </c>
      <c r="AA164" s="15">
        <f>SUMIF('21'!B:B,summary!A:A,'21'!D:D)</f>
        <v>0</v>
      </c>
      <c r="AB164" s="15">
        <f>SUMIF('22'!B:B,summary!A:A,'22'!D:D)</f>
        <v>0</v>
      </c>
      <c r="AC164" s="15">
        <f>SUMIF('23'!B:B,summary!A:A,'23'!D:D)</f>
        <v>0</v>
      </c>
      <c r="AD164" s="15">
        <f>SUMIF('24'!B:B,summary!A:A,'24'!D:D)</f>
        <v>0</v>
      </c>
      <c r="AE164" s="15">
        <f>SUMIF('25'!B:B,summary!A:A,'25'!D:D)</f>
        <v>0</v>
      </c>
      <c r="AF164" s="15">
        <f>SUMIF('26'!B:B,summary!A:A,'26'!D:D)</f>
        <v>0</v>
      </c>
      <c r="AG164" s="15">
        <f>SUMIF('27'!B:B,summary!A:A,'27'!D:D)</f>
        <v>0</v>
      </c>
      <c r="AH164" s="15">
        <f>SUMIF('28'!B:B,summary!A:A,'28'!D:D)</f>
        <v>0</v>
      </c>
      <c r="AI164" s="15">
        <f>SUMIF('29'!B:B,summary!A:A,'29'!D:D)</f>
        <v>0</v>
      </c>
      <c r="AJ164" s="15">
        <f>SUMIF('30'!B:B,summary!A:A,'30'!D:D)</f>
        <v>0</v>
      </c>
      <c r="AK164" s="15">
        <f>SUMIF('31'!B:B,summary!A:A,'31'!D:D)</f>
        <v>0</v>
      </c>
      <c r="AL164" s="41">
        <f t="shared" si="27"/>
        <v>6</v>
      </c>
      <c r="AM164" s="75"/>
      <c r="AN164" s="96">
        <f t="shared" si="25"/>
        <v>0</v>
      </c>
      <c r="AO164" s="74">
        <f t="shared" si="26"/>
        <v>-6</v>
      </c>
      <c r="AP164" s="101"/>
      <c r="AQ164" s="102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4"/>
      <c r="BW164" s="104"/>
    </row>
    <row r="165" spans="1:75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15">
        <f>SUMIF('1'!B:B,summary!A:A,'1'!D:D)</f>
        <v>0</v>
      </c>
      <c r="H165" s="15">
        <f>SUMIF('2'!B:B,summary!A:A,'2'!D:D)</f>
        <v>0</v>
      </c>
      <c r="I165" s="15">
        <f>SUMIF('3'!B:B,summary!A:A,'3'!D:D)</f>
        <v>0</v>
      </c>
      <c r="J165" s="15">
        <f>SUMIF('4'!B:B,summary!A:A,'4'!D:D)</f>
        <v>0</v>
      </c>
      <c r="K165" s="15">
        <f>SUMIF('5'!B:B,summary!A:A,'5'!D:D)</f>
        <v>0</v>
      </c>
      <c r="L165" s="15">
        <f>SUMIF('6'!B:B,summary!A:A,'6'!D:D)</f>
        <v>0</v>
      </c>
      <c r="M165" s="15">
        <f>SUMIF('7'!B:B,summary!A:A,'7'!D:D)</f>
        <v>0</v>
      </c>
      <c r="N165" s="15">
        <f>SUMIF('8'!B:B,summary!A:A,'8'!D:D)</f>
        <v>0</v>
      </c>
      <c r="O165" s="15">
        <f>SUMIF('9'!B:B,summary!A:A,'9'!D:D)</f>
        <v>0</v>
      </c>
      <c r="P165" s="15">
        <f>SUMIF('10'!B:B,summary!A:A,'10'!D:D)</f>
        <v>0</v>
      </c>
      <c r="Q165" s="15">
        <f>SUMIF('11'!B:B,summary!A:A,'11'!D:D)</f>
        <v>0</v>
      </c>
      <c r="R165" s="15">
        <f>SUMIF('12'!B:B,summary!A:A,'12'!D:D)</f>
        <v>0</v>
      </c>
      <c r="S165" s="15">
        <f>SUMIF('13'!B:B,summary!A:A,'13'!D:D)</f>
        <v>0</v>
      </c>
      <c r="T165" s="15">
        <f>SUMIF('14'!B:B,summary!A:A,'14'!D:D)</f>
        <v>0</v>
      </c>
      <c r="U165" s="15">
        <f>SUMIF('15'!B:B,summary!A:A,'15'!D:D)</f>
        <v>0</v>
      </c>
      <c r="V165" s="15">
        <f>SUMIF('16'!B:B,summary!A:A,'16'!D:D)</f>
        <v>0</v>
      </c>
      <c r="W165" s="15">
        <f>SUMIF('17'!B:B,summary!A:A,'17'!D:D)</f>
        <v>0</v>
      </c>
      <c r="X165" s="15">
        <f>SUMIF('18'!B:B,summary!A:A,'18'!D:D)</f>
        <v>0</v>
      </c>
      <c r="Y165" s="15">
        <f>SUMIF('19'!B:B,summary!A:A,'19'!D:D)</f>
        <v>0</v>
      </c>
      <c r="Z165" s="15">
        <f>SUMIF('20'!B:B,summary!A:A,'20'!D:D)</f>
        <v>0</v>
      </c>
      <c r="AA165" s="15">
        <f>SUMIF('21'!B:B,summary!A:A,'21'!D:D)</f>
        <v>0</v>
      </c>
      <c r="AB165" s="15">
        <f>SUMIF('22'!B:B,summary!A:A,'22'!D:D)</f>
        <v>0</v>
      </c>
      <c r="AC165" s="15">
        <f>SUMIF('23'!B:B,summary!A:A,'23'!D:D)</f>
        <v>0</v>
      </c>
      <c r="AD165" s="15">
        <f>SUMIF('24'!B:B,summary!A:A,'24'!D:D)</f>
        <v>0</v>
      </c>
      <c r="AE165" s="15">
        <f>SUMIF('25'!B:B,summary!A:A,'25'!D:D)</f>
        <v>0</v>
      </c>
      <c r="AF165" s="15">
        <f>SUMIF('26'!B:B,summary!A:A,'26'!D:D)</f>
        <v>0</v>
      </c>
      <c r="AG165" s="15">
        <f>SUMIF('27'!B:B,summary!A:A,'27'!D:D)</f>
        <v>0</v>
      </c>
      <c r="AH165" s="15">
        <f>SUMIF('28'!B:B,summary!A:A,'28'!D:D)</f>
        <v>0</v>
      </c>
      <c r="AI165" s="15">
        <f>SUMIF('29'!B:B,summary!A:A,'29'!D:D)</f>
        <v>0</v>
      </c>
      <c r="AJ165" s="15">
        <f>SUMIF('30'!B:B,summary!A:A,'30'!D:D)</f>
        <v>0</v>
      </c>
      <c r="AK165" s="15">
        <f>SUMIF('31'!B:B,summary!A:A,'31'!D:D)</f>
        <v>0</v>
      </c>
      <c r="AL165" s="41">
        <f t="shared" si="27"/>
        <v>0</v>
      </c>
      <c r="AM165" s="75"/>
      <c r="AN165" s="96">
        <f t="shared" si="25"/>
        <v>0</v>
      </c>
      <c r="AO165" s="74">
        <f t="shared" si="26"/>
        <v>0</v>
      </c>
      <c r="AP165" s="101"/>
      <c r="AQ165" s="102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4"/>
      <c r="BW165" s="104"/>
    </row>
    <row r="166" spans="1:75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15">
        <f>SUMIF('1'!B:B,summary!A:A,'1'!D:D)</f>
        <v>6</v>
      </c>
      <c r="H166" s="15">
        <f>SUMIF('2'!B:B,summary!A:A,'2'!D:D)</f>
        <v>3</v>
      </c>
      <c r="I166" s="15">
        <f>SUMIF('3'!B:B,summary!A:A,'3'!D:D)</f>
        <v>5</v>
      </c>
      <c r="J166" s="15">
        <f>SUMIF('4'!B:B,summary!A:A,'4'!D:D)</f>
        <v>0</v>
      </c>
      <c r="K166" s="15">
        <f>SUMIF('5'!B:B,summary!A:A,'5'!D:D)</f>
        <v>4</v>
      </c>
      <c r="L166" s="15">
        <f>SUMIF('6'!B:B,summary!A:A,'6'!D:D)</f>
        <v>2</v>
      </c>
      <c r="M166" s="15">
        <f>SUMIF('7'!B:B,summary!A:A,'7'!D:D)</f>
        <v>0</v>
      </c>
      <c r="N166" s="15">
        <f>SUMIF('8'!B:B,summary!A:A,'8'!D:D)</f>
        <v>5</v>
      </c>
      <c r="O166" s="15">
        <f>SUMIF('9'!B:B,summary!A:A,'9'!D:D)</f>
        <v>6</v>
      </c>
      <c r="P166" s="15">
        <f>SUMIF('10'!B:B,summary!A:A,'10'!D:D)</f>
        <v>6</v>
      </c>
      <c r="Q166" s="15">
        <f>SUMIF('11'!B:B,summary!A:A,'11'!D:D)</f>
        <v>3</v>
      </c>
      <c r="R166" s="15">
        <f>SUMIF('12'!B:B,summary!A:A,'12'!D:D)</f>
        <v>5</v>
      </c>
      <c r="S166" s="15">
        <f>SUMIF('13'!B:B,summary!A:A,'13'!D:D)</f>
        <v>0</v>
      </c>
      <c r="T166" s="15">
        <f>SUMIF('14'!B:B,summary!A:A,'14'!D:D)</f>
        <v>0</v>
      </c>
      <c r="U166" s="15">
        <f>SUMIF('15'!B:B,summary!A:A,'15'!D:D)</f>
        <v>1</v>
      </c>
      <c r="V166" s="15">
        <f>SUMIF('16'!B:B,summary!A:A,'16'!D:D)</f>
        <v>4</v>
      </c>
      <c r="W166" s="15">
        <f>SUMIF('17'!B:B,summary!A:A,'17'!D:D)</f>
        <v>2</v>
      </c>
      <c r="X166" s="15">
        <f>SUMIF('18'!B:B,summary!A:A,'18'!D:D)</f>
        <v>3</v>
      </c>
      <c r="Y166" s="15">
        <f>SUMIF('19'!B:B,summary!A:A,'19'!D:D)</f>
        <v>5</v>
      </c>
      <c r="Z166" s="15">
        <f>SUMIF('20'!B:B,summary!A:A,'20'!D:D)</f>
        <v>1</v>
      </c>
      <c r="AA166" s="15">
        <f>SUMIF('21'!B:B,summary!A:A,'21'!D:D)</f>
        <v>0</v>
      </c>
      <c r="AB166" s="15">
        <f>SUMIF('22'!B:B,summary!A:A,'22'!D:D)</f>
        <v>3</v>
      </c>
      <c r="AC166" s="15">
        <f>SUMIF('23'!B:B,summary!A:A,'23'!D:D)</f>
        <v>3</v>
      </c>
      <c r="AD166" s="15">
        <f>SUMIF('24'!B:B,summary!A:A,'24'!D:D)</f>
        <v>1</v>
      </c>
      <c r="AE166" s="15">
        <f>SUMIF('25'!B:B,summary!A:A,'25'!D:D)</f>
        <v>2</v>
      </c>
      <c r="AF166" s="15">
        <f>SUMIF('26'!B:B,summary!A:A,'26'!D:D)</f>
        <v>4</v>
      </c>
      <c r="AG166" s="15">
        <f>SUMIF('27'!B:B,summary!A:A,'27'!D:D)</f>
        <v>2</v>
      </c>
      <c r="AH166" s="15">
        <f>SUMIF('28'!B:B,summary!A:A,'28'!D:D)</f>
        <v>0</v>
      </c>
      <c r="AI166" s="15">
        <f>SUMIF('29'!B:B,summary!A:A,'29'!D:D)</f>
        <v>2</v>
      </c>
      <c r="AJ166" s="15">
        <f>SUMIF('30'!B:B,summary!A:A,'30'!D:D)</f>
        <v>1</v>
      </c>
      <c r="AK166" s="15">
        <f>SUMIF('31'!B:B,summary!A:A,'31'!D:D)</f>
        <v>0</v>
      </c>
      <c r="AL166" s="41">
        <f t="shared" si="27"/>
        <v>79</v>
      </c>
      <c r="AM166" s="75"/>
      <c r="AN166" s="96">
        <f t="shared" si="25"/>
        <v>0</v>
      </c>
      <c r="AO166" s="74">
        <f t="shared" si="26"/>
        <v>-79</v>
      </c>
      <c r="AP166" s="101"/>
      <c r="AQ166" s="102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4"/>
      <c r="BW166" s="104"/>
    </row>
    <row r="167" spans="1:75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15">
        <f>SUMIF('1'!B:B,summary!A:A,'1'!D:D)</f>
        <v>0</v>
      </c>
      <c r="H167" s="15">
        <f>SUMIF('2'!B:B,summary!A:A,'2'!D:D)</f>
        <v>0</v>
      </c>
      <c r="I167" s="15">
        <f>SUMIF('3'!B:B,summary!A:A,'3'!D:D)</f>
        <v>2</v>
      </c>
      <c r="J167" s="15">
        <f>SUMIF('4'!B:B,summary!A:A,'4'!D:D)</f>
        <v>0</v>
      </c>
      <c r="K167" s="15">
        <f>SUMIF('5'!B:B,summary!A:A,'5'!D:D)</f>
        <v>0</v>
      </c>
      <c r="L167" s="15">
        <f>SUMIF('6'!B:B,summary!A:A,'6'!D:D)</f>
        <v>2</v>
      </c>
      <c r="M167" s="15">
        <f>SUMIF('7'!B:B,summary!A:A,'7'!D:D)</f>
        <v>0</v>
      </c>
      <c r="N167" s="15">
        <f>SUMIF('8'!B:B,summary!A:A,'8'!D:D)</f>
        <v>0</v>
      </c>
      <c r="O167" s="15">
        <f>SUMIF('9'!B:B,summary!A:A,'9'!D:D)</f>
        <v>0</v>
      </c>
      <c r="P167" s="15">
        <f>SUMIF('10'!B:B,summary!A:A,'10'!D:D)</f>
        <v>0</v>
      </c>
      <c r="Q167" s="15">
        <f>SUMIF('11'!B:B,summary!A:A,'11'!D:D)</f>
        <v>2</v>
      </c>
      <c r="R167" s="15">
        <f>SUMIF('12'!B:B,summary!A:A,'12'!D:D)</f>
        <v>0</v>
      </c>
      <c r="S167" s="15">
        <f>SUMIF('13'!B:B,summary!A:A,'13'!D:D)</f>
        <v>2</v>
      </c>
      <c r="T167" s="15">
        <f>SUMIF('14'!B:B,summary!A:A,'14'!D:D)</f>
        <v>0</v>
      </c>
      <c r="U167" s="15">
        <f>SUMIF('15'!B:B,summary!A:A,'15'!D:D)</f>
        <v>0</v>
      </c>
      <c r="V167" s="15">
        <f>SUMIF('16'!B:B,summary!A:A,'16'!D:D)</f>
        <v>0</v>
      </c>
      <c r="W167" s="15">
        <f>SUMIF('17'!B:B,summary!A:A,'17'!D:D)</f>
        <v>0</v>
      </c>
      <c r="X167" s="15">
        <f>SUMIF('18'!B:B,summary!A:A,'18'!D:D)</f>
        <v>0</v>
      </c>
      <c r="Y167" s="15">
        <f>SUMIF('19'!B:B,summary!A:A,'19'!D:D)</f>
        <v>3</v>
      </c>
      <c r="Z167" s="15">
        <f>SUMIF('20'!B:B,summary!A:A,'20'!D:D)</f>
        <v>0</v>
      </c>
      <c r="AA167" s="15">
        <f>SUMIF('21'!B:B,summary!A:A,'21'!D:D)</f>
        <v>0</v>
      </c>
      <c r="AB167" s="15">
        <f>SUMIF('22'!B:B,summary!A:A,'22'!D:D)</f>
        <v>0</v>
      </c>
      <c r="AC167" s="15">
        <f>SUMIF('23'!B:B,summary!A:A,'23'!D:D)</f>
        <v>0</v>
      </c>
      <c r="AD167" s="15">
        <f>SUMIF('24'!B:B,summary!A:A,'24'!D:D)</f>
        <v>0</v>
      </c>
      <c r="AE167" s="15">
        <f>SUMIF('25'!B:B,summary!A:A,'25'!D:D)</f>
        <v>0</v>
      </c>
      <c r="AF167" s="15">
        <f>SUMIF('26'!B:B,summary!A:A,'26'!D:D)</f>
        <v>0</v>
      </c>
      <c r="AG167" s="15">
        <f>SUMIF('27'!B:B,summary!A:A,'27'!D:D)</f>
        <v>0</v>
      </c>
      <c r="AH167" s="15">
        <f>SUMIF('28'!B:B,summary!A:A,'28'!D:D)</f>
        <v>0</v>
      </c>
      <c r="AI167" s="15">
        <f>SUMIF('29'!B:B,summary!A:A,'29'!D:D)</f>
        <v>0</v>
      </c>
      <c r="AJ167" s="15">
        <f>SUMIF('30'!B:B,summary!A:A,'30'!D:D)</f>
        <v>0</v>
      </c>
      <c r="AK167" s="15">
        <f>SUMIF('31'!B:B,summary!A:A,'31'!D:D)</f>
        <v>0</v>
      </c>
      <c r="AL167" s="41">
        <f t="shared" si="27"/>
        <v>11</v>
      </c>
      <c r="AM167" s="75"/>
      <c r="AN167" s="96">
        <f t="shared" si="25"/>
        <v>0</v>
      </c>
      <c r="AO167" s="74">
        <f t="shared" si="26"/>
        <v>-11</v>
      </c>
      <c r="AP167" s="101"/>
      <c r="AQ167" s="102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4"/>
      <c r="BW167" s="104"/>
    </row>
    <row r="168" spans="1:75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15">
        <f>SUMIF('1'!B:B,summary!A:A,'1'!D:D)</f>
        <v>0</v>
      </c>
      <c r="H168" s="15">
        <f>SUMIF('2'!B:B,summary!A:A,'2'!D:D)</f>
        <v>0</v>
      </c>
      <c r="I168" s="15">
        <f>SUMIF('3'!B:B,summary!A:A,'3'!D:D)</f>
        <v>0</v>
      </c>
      <c r="J168" s="15">
        <f>SUMIF('4'!B:B,summary!A:A,'4'!D:D)</f>
        <v>0</v>
      </c>
      <c r="K168" s="15">
        <f>SUMIF('5'!B:B,summary!A:A,'5'!D:D)</f>
        <v>0</v>
      </c>
      <c r="L168" s="15">
        <f>SUMIF('6'!B:B,summary!A:A,'6'!D:D)</f>
        <v>0</v>
      </c>
      <c r="M168" s="15">
        <f>SUMIF('7'!B:B,summary!A:A,'7'!D:D)</f>
        <v>0</v>
      </c>
      <c r="N168" s="15">
        <f>SUMIF('8'!B:B,summary!A:A,'8'!D:D)</f>
        <v>0</v>
      </c>
      <c r="O168" s="15">
        <f>SUMIF('9'!B:B,summary!A:A,'9'!D:D)</f>
        <v>0</v>
      </c>
      <c r="P168" s="15">
        <f>SUMIF('10'!B:B,summary!A:A,'10'!D:D)</f>
        <v>0</v>
      </c>
      <c r="Q168" s="15">
        <f>SUMIF('11'!B:B,summary!A:A,'11'!D:D)</f>
        <v>0</v>
      </c>
      <c r="R168" s="15">
        <f>SUMIF('12'!B:B,summary!A:A,'12'!D:D)</f>
        <v>0</v>
      </c>
      <c r="S168" s="15">
        <f>SUMIF('13'!B:B,summary!A:A,'13'!D:D)</f>
        <v>0</v>
      </c>
      <c r="T168" s="15">
        <f>SUMIF('14'!B:B,summary!A:A,'14'!D:D)</f>
        <v>0</v>
      </c>
      <c r="U168" s="15">
        <f>SUMIF('15'!B:B,summary!A:A,'15'!D:D)</f>
        <v>0</v>
      </c>
      <c r="V168" s="15">
        <f>SUMIF('16'!B:B,summary!A:A,'16'!D:D)</f>
        <v>0</v>
      </c>
      <c r="W168" s="15">
        <f>SUMIF('17'!B:B,summary!A:A,'17'!D:D)</f>
        <v>0</v>
      </c>
      <c r="X168" s="15">
        <f>SUMIF('18'!B:B,summary!A:A,'18'!D:D)</f>
        <v>0</v>
      </c>
      <c r="Y168" s="15">
        <f>SUMIF('19'!B:B,summary!A:A,'19'!D:D)</f>
        <v>0</v>
      </c>
      <c r="Z168" s="15">
        <f>SUMIF('20'!B:B,summary!A:A,'20'!D:D)</f>
        <v>0</v>
      </c>
      <c r="AA168" s="15">
        <f>SUMIF('21'!B:B,summary!A:A,'21'!D:D)</f>
        <v>0</v>
      </c>
      <c r="AB168" s="15">
        <f>SUMIF('22'!B:B,summary!A:A,'22'!D:D)</f>
        <v>0</v>
      </c>
      <c r="AC168" s="15">
        <f>SUMIF('23'!B:B,summary!A:A,'23'!D:D)</f>
        <v>0</v>
      </c>
      <c r="AD168" s="15">
        <f>SUMIF('24'!B:B,summary!A:A,'24'!D:D)</f>
        <v>0</v>
      </c>
      <c r="AE168" s="15">
        <f>SUMIF('25'!B:B,summary!A:A,'25'!D:D)</f>
        <v>0</v>
      </c>
      <c r="AF168" s="15">
        <f>SUMIF('26'!B:B,summary!A:A,'26'!D:D)</f>
        <v>0</v>
      </c>
      <c r="AG168" s="15">
        <f>SUMIF('27'!B:B,summary!A:A,'27'!D:D)</f>
        <v>0</v>
      </c>
      <c r="AH168" s="15">
        <f>SUMIF('28'!B:B,summary!A:A,'28'!D:D)</f>
        <v>0</v>
      </c>
      <c r="AI168" s="15">
        <f>SUMIF('29'!B:B,summary!A:A,'29'!D:D)</f>
        <v>0</v>
      </c>
      <c r="AJ168" s="15">
        <f>SUMIF('30'!B:B,summary!A:A,'30'!D:D)</f>
        <v>0</v>
      </c>
      <c r="AK168" s="15">
        <f>SUMIF('31'!B:B,summary!A:A,'31'!D:D)</f>
        <v>0</v>
      </c>
      <c r="AL168" s="41">
        <f t="shared" si="27"/>
        <v>0</v>
      </c>
      <c r="AM168" s="75"/>
      <c r="AN168" s="96">
        <f t="shared" si="25"/>
        <v>0</v>
      </c>
      <c r="AO168" s="74">
        <f t="shared" si="26"/>
        <v>0</v>
      </c>
      <c r="AP168" s="101"/>
      <c r="AQ168" s="102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/>
      <c r="BL168" s="103"/>
      <c r="BM168" s="103"/>
      <c r="BN168" s="103"/>
      <c r="BO168" s="103"/>
      <c r="BP168" s="103"/>
      <c r="BQ168" s="103"/>
      <c r="BR168" s="103"/>
      <c r="BS168" s="103"/>
      <c r="BT168" s="103"/>
      <c r="BU168" s="103"/>
      <c r="BV168" s="104"/>
      <c r="BW168" s="104"/>
    </row>
    <row r="169" spans="1:75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15">
        <f>SUMIF('1'!B:B,summary!A:A,'1'!D:D)</f>
        <v>12</v>
      </c>
      <c r="H169" s="15">
        <f>SUMIF('2'!B:B,summary!A:A,'2'!D:D)</f>
        <v>23</v>
      </c>
      <c r="I169" s="15">
        <f>SUMIF('3'!B:B,summary!A:A,'3'!D:D)</f>
        <v>12</v>
      </c>
      <c r="J169" s="15">
        <f>SUMIF('4'!B:B,summary!A:A,'4'!D:D)</f>
        <v>0</v>
      </c>
      <c r="K169" s="15">
        <f>SUMIF('5'!B:B,summary!A:A,'5'!D:D)</f>
        <v>7</v>
      </c>
      <c r="L169" s="15">
        <f>SUMIF('6'!B:B,summary!A:A,'6'!D:D)</f>
        <v>17</v>
      </c>
      <c r="M169" s="15">
        <f>SUMIF('7'!B:B,summary!A:A,'7'!D:D)</f>
        <v>0</v>
      </c>
      <c r="N169" s="15">
        <f>SUMIF('8'!B:B,summary!A:A,'8'!D:D)</f>
        <v>20</v>
      </c>
      <c r="O169" s="15">
        <f>SUMIF('9'!B:B,summary!A:A,'9'!D:D)</f>
        <v>10</v>
      </c>
      <c r="P169" s="15">
        <f>SUMIF('10'!B:B,summary!A:A,'10'!D:D)</f>
        <v>7</v>
      </c>
      <c r="Q169" s="15">
        <f>SUMIF('11'!B:B,summary!A:A,'11'!D:D)</f>
        <v>13</v>
      </c>
      <c r="R169" s="15">
        <f>SUMIF('12'!B:B,summary!A:A,'12'!D:D)</f>
        <v>17</v>
      </c>
      <c r="S169" s="15">
        <f>SUMIF('13'!B:B,summary!A:A,'13'!D:D)</f>
        <v>8</v>
      </c>
      <c r="T169" s="15">
        <f>SUMIF('14'!B:B,summary!A:A,'14'!D:D)</f>
        <v>0</v>
      </c>
      <c r="U169" s="15">
        <f>SUMIF('15'!B:B,summary!A:A,'15'!D:D)</f>
        <v>12</v>
      </c>
      <c r="V169" s="15">
        <f>SUMIF('16'!B:B,summary!A:A,'16'!D:D)</f>
        <v>10</v>
      </c>
      <c r="W169" s="15">
        <f>SUMIF('17'!B:B,summary!A:A,'17'!D:D)</f>
        <v>11</v>
      </c>
      <c r="X169" s="15">
        <f>SUMIF('18'!B:B,summary!A:A,'18'!D:D)</f>
        <v>7</v>
      </c>
      <c r="Y169" s="15">
        <f>SUMIF('19'!B:B,summary!A:A,'19'!D:D)</f>
        <v>25</v>
      </c>
      <c r="Z169" s="15">
        <f>SUMIF('20'!B:B,summary!A:A,'20'!D:D)</f>
        <v>8</v>
      </c>
      <c r="AA169" s="15">
        <f>SUMIF('21'!B:B,summary!A:A,'21'!D:D)</f>
        <v>0</v>
      </c>
      <c r="AB169" s="15">
        <f>SUMIF('22'!B:B,summary!A:A,'22'!D:D)</f>
        <v>17</v>
      </c>
      <c r="AC169" s="15">
        <f>SUMIF('23'!B:B,summary!A:A,'23'!D:D)</f>
        <v>8</v>
      </c>
      <c r="AD169" s="15">
        <f>SUMIF('24'!B:B,summary!A:A,'24'!D:D)</f>
        <v>3</v>
      </c>
      <c r="AE169" s="15">
        <f>SUMIF('25'!B:B,summary!A:A,'25'!D:D)</f>
        <v>10</v>
      </c>
      <c r="AF169" s="15">
        <f>SUMIF('26'!B:B,summary!A:A,'26'!D:D)</f>
        <v>14</v>
      </c>
      <c r="AG169" s="15">
        <f>SUMIF('27'!B:B,summary!A:A,'27'!D:D)</f>
        <v>11</v>
      </c>
      <c r="AH169" s="15">
        <f>SUMIF('28'!B:B,summary!A:A,'28'!D:D)</f>
        <v>0</v>
      </c>
      <c r="AI169" s="15">
        <f>SUMIF('29'!B:B,summary!A:A,'29'!D:D)</f>
        <v>13</v>
      </c>
      <c r="AJ169" s="15">
        <f>SUMIF('30'!B:B,summary!A:A,'30'!D:D)</f>
        <v>6</v>
      </c>
      <c r="AK169" s="15">
        <f>SUMIF('31'!B:B,summary!A:A,'31'!D:D)</f>
        <v>0</v>
      </c>
      <c r="AL169" s="41">
        <f t="shared" si="27"/>
        <v>301</v>
      </c>
      <c r="AM169" s="75"/>
      <c r="AN169" s="96">
        <f t="shared" si="25"/>
        <v>0</v>
      </c>
      <c r="AO169" s="74">
        <f t="shared" si="26"/>
        <v>-301</v>
      </c>
      <c r="AP169" s="101"/>
      <c r="AQ169" s="102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3"/>
      <c r="BG169" s="103"/>
      <c r="BH169" s="103"/>
      <c r="BI169" s="103"/>
      <c r="BJ169" s="103"/>
      <c r="BK169" s="103"/>
      <c r="BL169" s="103"/>
      <c r="BM169" s="103"/>
      <c r="BN169" s="103"/>
      <c r="BO169" s="103"/>
      <c r="BP169" s="103"/>
      <c r="BQ169" s="103"/>
      <c r="BR169" s="103"/>
      <c r="BS169" s="103"/>
      <c r="BT169" s="103"/>
      <c r="BU169" s="103"/>
      <c r="BV169" s="104"/>
      <c r="BW169" s="104"/>
    </row>
    <row r="170" spans="1:75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15">
        <f>SUMIF('1'!B:B,summary!A:A,'1'!D:D)</f>
        <v>0</v>
      </c>
      <c r="H170" s="15">
        <f>SUMIF('2'!B:B,summary!A:A,'2'!D:D)</f>
        <v>0</v>
      </c>
      <c r="I170" s="15">
        <f>SUMIF('3'!B:B,summary!A:A,'3'!D:D)</f>
        <v>0</v>
      </c>
      <c r="J170" s="15">
        <f>SUMIF('4'!B:B,summary!A:A,'4'!D:D)</f>
        <v>0</v>
      </c>
      <c r="K170" s="15">
        <f>SUMIF('5'!B:B,summary!A:A,'5'!D:D)</f>
        <v>0</v>
      </c>
      <c r="L170" s="15">
        <f>SUMIF('6'!B:B,summary!A:A,'6'!D:D)</f>
        <v>0</v>
      </c>
      <c r="M170" s="15">
        <f>SUMIF('7'!B:B,summary!A:A,'7'!D:D)</f>
        <v>0</v>
      </c>
      <c r="N170" s="15">
        <f>SUMIF('8'!B:B,summary!A:A,'8'!D:D)</f>
        <v>0</v>
      </c>
      <c r="O170" s="15">
        <f>SUMIF('9'!B:B,summary!A:A,'9'!D:D)</f>
        <v>0</v>
      </c>
      <c r="P170" s="15">
        <f>SUMIF('10'!B:B,summary!A:A,'10'!D:D)</f>
        <v>0</v>
      </c>
      <c r="Q170" s="15">
        <f>SUMIF('11'!B:B,summary!A:A,'11'!D:D)</f>
        <v>0</v>
      </c>
      <c r="R170" s="15">
        <f>SUMIF('12'!B:B,summary!A:A,'12'!D:D)</f>
        <v>0</v>
      </c>
      <c r="S170" s="15">
        <f>SUMIF('13'!B:B,summary!A:A,'13'!D:D)</f>
        <v>0</v>
      </c>
      <c r="T170" s="15">
        <f>SUMIF('14'!B:B,summary!A:A,'14'!D:D)</f>
        <v>0</v>
      </c>
      <c r="U170" s="15">
        <f>SUMIF('15'!B:B,summary!A:A,'15'!D:D)</f>
        <v>0</v>
      </c>
      <c r="V170" s="15">
        <f>SUMIF('16'!B:B,summary!A:A,'16'!D:D)</f>
        <v>0</v>
      </c>
      <c r="W170" s="15">
        <f>SUMIF('17'!B:B,summary!A:A,'17'!D:D)</f>
        <v>0</v>
      </c>
      <c r="X170" s="15">
        <f>SUMIF('18'!B:B,summary!A:A,'18'!D:D)</f>
        <v>0</v>
      </c>
      <c r="Y170" s="15">
        <f>SUMIF('19'!B:B,summary!A:A,'19'!D:D)</f>
        <v>1</v>
      </c>
      <c r="Z170" s="15">
        <f>SUMIF('20'!B:B,summary!A:A,'20'!D:D)</f>
        <v>0</v>
      </c>
      <c r="AA170" s="15">
        <f>SUMIF('21'!B:B,summary!A:A,'21'!D:D)</f>
        <v>0</v>
      </c>
      <c r="AB170" s="15">
        <f>SUMIF('22'!B:B,summary!A:A,'22'!D:D)</f>
        <v>0</v>
      </c>
      <c r="AC170" s="15">
        <f>SUMIF('23'!B:B,summary!A:A,'23'!D:D)</f>
        <v>0</v>
      </c>
      <c r="AD170" s="15">
        <f>SUMIF('24'!B:B,summary!A:A,'24'!D:D)</f>
        <v>0</v>
      </c>
      <c r="AE170" s="15">
        <f>SUMIF('25'!B:B,summary!A:A,'25'!D:D)</f>
        <v>0</v>
      </c>
      <c r="AF170" s="15">
        <f>SUMIF('26'!B:B,summary!A:A,'26'!D:D)</f>
        <v>0</v>
      </c>
      <c r="AG170" s="15">
        <f>SUMIF('27'!B:B,summary!A:A,'27'!D:D)</f>
        <v>0</v>
      </c>
      <c r="AH170" s="15">
        <f>SUMIF('28'!B:B,summary!A:A,'28'!D:D)</f>
        <v>0</v>
      </c>
      <c r="AI170" s="15">
        <f>SUMIF('29'!B:B,summary!A:A,'29'!D:D)</f>
        <v>0</v>
      </c>
      <c r="AJ170" s="15">
        <f>SUMIF('30'!B:B,summary!A:A,'30'!D:D)</f>
        <v>0</v>
      </c>
      <c r="AK170" s="15">
        <f>SUMIF('31'!B:B,summary!A:A,'31'!D:D)</f>
        <v>0</v>
      </c>
      <c r="AL170" s="41">
        <f t="shared" si="27"/>
        <v>1</v>
      </c>
      <c r="AM170" s="75"/>
      <c r="AN170" s="96">
        <f t="shared" si="25"/>
        <v>0</v>
      </c>
      <c r="AO170" s="74">
        <f t="shared" si="26"/>
        <v>-1</v>
      </c>
      <c r="AP170" s="101"/>
      <c r="AQ170" s="102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3"/>
      <c r="BG170" s="103"/>
      <c r="BH170" s="103"/>
      <c r="BI170" s="103"/>
      <c r="BJ170" s="103"/>
      <c r="BK170" s="103"/>
      <c r="BL170" s="103"/>
      <c r="BM170" s="103"/>
      <c r="BN170" s="103"/>
      <c r="BO170" s="103"/>
      <c r="BP170" s="103"/>
      <c r="BQ170" s="103"/>
      <c r="BR170" s="103"/>
      <c r="BS170" s="103"/>
      <c r="BT170" s="103"/>
      <c r="BU170" s="103"/>
      <c r="BV170" s="104"/>
      <c r="BW170" s="104"/>
    </row>
    <row r="171" spans="1:75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15">
        <f>SUMIF('1'!B:B,summary!A:A,'1'!D:D)</f>
        <v>8</v>
      </c>
      <c r="H171" s="15">
        <f>SUMIF('2'!B:B,summary!A:A,'2'!D:D)</f>
        <v>0</v>
      </c>
      <c r="I171" s="15">
        <f>SUMIF('3'!B:B,summary!A:A,'3'!D:D)</f>
        <v>0</v>
      </c>
      <c r="J171" s="15">
        <f>SUMIF('4'!B:B,summary!A:A,'4'!D:D)</f>
        <v>0</v>
      </c>
      <c r="K171" s="15">
        <f>SUMIF('5'!B:B,summary!A:A,'5'!D:D)</f>
        <v>7</v>
      </c>
      <c r="L171" s="15">
        <f>SUMIF('6'!B:B,summary!A:A,'6'!D:D)</f>
        <v>0</v>
      </c>
      <c r="M171" s="15">
        <f>SUMIF('7'!B:B,summary!A:A,'7'!D:D)</f>
        <v>0</v>
      </c>
      <c r="N171" s="15">
        <f>SUMIF('8'!B:B,summary!A:A,'8'!D:D)</f>
        <v>5</v>
      </c>
      <c r="O171" s="15">
        <f>SUMIF('9'!B:B,summary!A:A,'9'!D:D)</f>
        <v>5</v>
      </c>
      <c r="P171" s="15">
        <f>SUMIF('10'!B:B,summary!A:A,'10'!D:D)</f>
        <v>0</v>
      </c>
      <c r="Q171" s="15">
        <f>SUMIF('11'!B:B,summary!A:A,'11'!D:D)</f>
        <v>0</v>
      </c>
      <c r="R171" s="15">
        <f>SUMIF('12'!B:B,summary!A:A,'12'!D:D)</f>
        <v>5</v>
      </c>
      <c r="S171" s="15">
        <f>SUMIF('13'!B:B,summary!A:A,'13'!D:D)</f>
        <v>0</v>
      </c>
      <c r="T171" s="15">
        <f>SUMIF('14'!B:B,summary!A:A,'14'!D:D)</f>
        <v>0</v>
      </c>
      <c r="U171" s="15">
        <f>SUMIF('15'!B:B,summary!A:A,'15'!D:D)</f>
        <v>5</v>
      </c>
      <c r="V171" s="15">
        <f>SUMIF('16'!B:B,summary!A:A,'16'!D:D)</f>
        <v>2</v>
      </c>
      <c r="W171" s="15">
        <f>SUMIF('17'!B:B,summary!A:A,'17'!D:D)</f>
        <v>0</v>
      </c>
      <c r="X171" s="15">
        <f>SUMIF('18'!B:B,summary!A:A,'18'!D:D)</f>
        <v>1</v>
      </c>
      <c r="Y171" s="15">
        <f>SUMIF('19'!B:B,summary!A:A,'19'!D:D)</f>
        <v>0</v>
      </c>
      <c r="Z171" s="15">
        <f>SUMIF('20'!B:B,summary!A:A,'20'!D:D)</f>
        <v>7</v>
      </c>
      <c r="AA171" s="15">
        <f>SUMIF('21'!B:B,summary!A:A,'21'!D:D)</f>
        <v>0</v>
      </c>
      <c r="AB171" s="15">
        <f>SUMIF('22'!B:B,summary!A:A,'22'!D:D)</f>
        <v>0</v>
      </c>
      <c r="AC171" s="15">
        <f>SUMIF('23'!B:B,summary!A:A,'23'!D:D)</f>
        <v>2</v>
      </c>
      <c r="AD171" s="15">
        <f>SUMIF('24'!B:B,summary!A:A,'24'!D:D)</f>
        <v>0</v>
      </c>
      <c r="AE171" s="15">
        <f>SUMIF('25'!B:B,summary!A:A,'25'!D:D)</f>
        <v>0</v>
      </c>
      <c r="AF171" s="15">
        <f>SUMIF('26'!B:B,summary!A:A,'26'!D:D)</f>
        <v>0</v>
      </c>
      <c r="AG171" s="15">
        <f>SUMIF('27'!B:B,summary!A:A,'27'!D:D)</f>
        <v>5</v>
      </c>
      <c r="AH171" s="15">
        <f>SUMIF('28'!B:B,summary!A:A,'28'!D:D)</f>
        <v>0</v>
      </c>
      <c r="AI171" s="15">
        <f>SUMIF('29'!B:B,summary!A:A,'29'!D:D)</f>
        <v>0</v>
      </c>
      <c r="AJ171" s="15">
        <f>SUMIF('30'!B:B,summary!A:A,'30'!D:D)</f>
        <v>0</v>
      </c>
      <c r="AK171" s="15">
        <f>SUMIF('31'!B:B,summary!A:A,'31'!D:D)</f>
        <v>0</v>
      </c>
      <c r="AL171" s="41">
        <f t="shared" si="27"/>
        <v>52</v>
      </c>
      <c r="AM171" s="75"/>
      <c r="AN171" s="96">
        <f t="shared" si="25"/>
        <v>0</v>
      </c>
      <c r="AO171" s="74">
        <f t="shared" si="26"/>
        <v>-52</v>
      </c>
      <c r="AP171" s="101"/>
      <c r="AQ171" s="102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3"/>
      <c r="BG171" s="103"/>
      <c r="BH171" s="103"/>
      <c r="BI171" s="103"/>
      <c r="BJ171" s="103"/>
      <c r="BK171" s="103"/>
      <c r="BL171" s="103"/>
      <c r="BM171" s="103"/>
      <c r="BN171" s="103"/>
      <c r="BO171" s="103"/>
      <c r="BP171" s="103"/>
      <c r="BQ171" s="103"/>
      <c r="BR171" s="103"/>
      <c r="BS171" s="103"/>
      <c r="BT171" s="103"/>
      <c r="BU171" s="103"/>
      <c r="BV171" s="104"/>
      <c r="BW171" s="104"/>
    </row>
    <row r="172" spans="1:75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15">
        <f>SUMIF('1'!B:B,summary!A:A,'1'!D:D)</f>
        <v>1</v>
      </c>
      <c r="H172" s="15">
        <f>SUMIF('2'!B:B,summary!A:A,'2'!D:D)</f>
        <v>0</v>
      </c>
      <c r="I172" s="15">
        <f>SUMIF('3'!B:B,summary!A:A,'3'!D:D)</f>
        <v>0</v>
      </c>
      <c r="J172" s="15">
        <f>SUMIF('4'!B:B,summary!A:A,'4'!D:D)</f>
        <v>0</v>
      </c>
      <c r="K172" s="15">
        <f>SUMIF('5'!B:B,summary!A:A,'5'!D:D)</f>
        <v>4</v>
      </c>
      <c r="L172" s="15">
        <f>SUMIF('6'!B:B,summary!A:A,'6'!D:D)</f>
        <v>0</v>
      </c>
      <c r="M172" s="15">
        <f>SUMIF('7'!B:B,summary!A:A,'7'!D:D)</f>
        <v>0</v>
      </c>
      <c r="N172" s="15">
        <f>SUMIF('8'!B:B,summary!A:A,'8'!D:D)</f>
        <v>1</v>
      </c>
      <c r="O172" s="15">
        <f>SUMIF('9'!B:B,summary!A:A,'9'!D:D)</f>
        <v>1</v>
      </c>
      <c r="P172" s="15">
        <f>SUMIF('10'!B:B,summary!A:A,'10'!D:D)</f>
        <v>0</v>
      </c>
      <c r="Q172" s="15">
        <f>SUMIF('11'!B:B,summary!A:A,'11'!D:D)</f>
        <v>1</v>
      </c>
      <c r="R172" s="15">
        <f>SUMIF('12'!B:B,summary!A:A,'12'!D:D)</f>
        <v>0</v>
      </c>
      <c r="S172" s="15">
        <f>SUMIF('13'!B:B,summary!A:A,'13'!D:D)</f>
        <v>0</v>
      </c>
      <c r="T172" s="15">
        <f>SUMIF('14'!B:B,summary!A:A,'14'!D:D)</f>
        <v>0</v>
      </c>
      <c r="U172" s="15">
        <f>SUMIF('15'!B:B,summary!A:A,'15'!D:D)</f>
        <v>0</v>
      </c>
      <c r="V172" s="15">
        <f>SUMIF('16'!B:B,summary!A:A,'16'!D:D)</f>
        <v>0</v>
      </c>
      <c r="W172" s="15">
        <f>SUMIF('17'!B:B,summary!A:A,'17'!D:D)</f>
        <v>2</v>
      </c>
      <c r="X172" s="15">
        <f>SUMIF('18'!B:B,summary!A:A,'18'!D:D)</f>
        <v>1</v>
      </c>
      <c r="Y172" s="15">
        <f>SUMIF('19'!B:B,summary!A:A,'19'!D:D)</f>
        <v>0</v>
      </c>
      <c r="Z172" s="15">
        <f>SUMIF('20'!B:B,summary!A:A,'20'!D:D)</f>
        <v>0</v>
      </c>
      <c r="AA172" s="15">
        <f>SUMIF('21'!B:B,summary!A:A,'21'!D:D)</f>
        <v>0</v>
      </c>
      <c r="AB172" s="15">
        <f>SUMIF('22'!B:B,summary!A:A,'22'!D:D)</f>
        <v>2</v>
      </c>
      <c r="AC172" s="15">
        <f>SUMIF('23'!B:B,summary!A:A,'23'!D:D)</f>
        <v>0</v>
      </c>
      <c r="AD172" s="15">
        <f>SUMIF('24'!B:B,summary!A:A,'24'!D:D)</f>
        <v>0</v>
      </c>
      <c r="AE172" s="15">
        <f>SUMIF('25'!B:B,summary!A:A,'25'!D:D)</f>
        <v>2</v>
      </c>
      <c r="AF172" s="15">
        <f>SUMIF('26'!B:B,summary!A:A,'26'!D:D)</f>
        <v>1</v>
      </c>
      <c r="AG172" s="15">
        <f>SUMIF('27'!B:B,summary!A:A,'27'!D:D)</f>
        <v>4</v>
      </c>
      <c r="AH172" s="15">
        <f>SUMIF('28'!B:B,summary!A:A,'28'!D:D)</f>
        <v>0</v>
      </c>
      <c r="AI172" s="15">
        <f>SUMIF('29'!B:B,summary!A:A,'29'!D:D)</f>
        <v>1</v>
      </c>
      <c r="AJ172" s="15">
        <f>SUMIF('30'!B:B,summary!A:A,'30'!D:D)</f>
        <v>0</v>
      </c>
      <c r="AK172" s="15">
        <f>SUMIF('31'!B:B,summary!A:A,'31'!D:D)</f>
        <v>0</v>
      </c>
      <c r="AL172" s="41">
        <f t="shared" si="27"/>
        <v>21</v>
      </c>
      <c r="AM172" s="75"/>
      <c r="AN172" s="96">
        <f t="shared" si="25"/>
        <v>0</v>
      </c>
      <c r="AO172" s="74">
        <f t="shared" si="26"/>
        <v>-21</v>
      </c>
      <c r="AP172" s="101"/>
      <c r="AQ172" s="102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/>
      <c r="BL172" s="103"/>
      <c r="BM172" s="103"/>
      <c r="BN172" s="103"/>
      <c r="BO172" s="103"/>
      <c r="BP172" s="103"/>
      <c r="BQ172" s="103"/>
      <c r="BR172" s="103"/>
      <c r="BS172" s="103"/>
      <c r="BT172" s="103"/>
      <c r="BU172" s="103"/>
      <c r="BV172" s="104"/>
      <c r="BW172" s="104"/>
    </row>
    <row r="173" spans="1:75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15">
        <f>SUMIF('1'!B:B,summary!A:A,'1'!D:D)</f>
        <v>0</v>
      </c>
      <c r="H173" s="15">
        <f>SUMIF('2'!B:B,summary!A:A,'2'!D:D)</f>
        <v>0</v>
      </c>
      <c r="I173" s="15">
        <f>SUMIF('3'!B:B,summary!A:A,'3'!D:D)</f>
        <v>0</v>
      </c>
      <c r="J173" s="15">
        <f>SUMIF('4'!B:B,summary!A:A,'4'!D:D)</f>
        <v>0</v>
      </c>
      <c r="K173" s="15">
        <f>SUMIF('5'!B:B,summary!A:A,'5'!D:D)</f>
        <v>0</v>
      </c>
      <c r="L173" s="15">
        <f>SUMIF('6'!B:B,summary!A:A,'6'!D:D)</f>
        <v>0</v>
      </c>
      <c r="M173" s="15">
        <f>SUMIF('7'!B:B,summary!A:A,'7'!D:D)</f>
        <v>0</v>
      </c>
      <c r="N173" s="15">
        <f>SUMIF('8'!B:B,summary!A:A,'8'!D:D)</f>
        <v>0</v>
      </c>
      <c r="O173" s="15">
        <f>SUMIF('9'!B:B,summary!A:A,'9'!D:D)</f>
        <v>0</v>
      </c>
      <c r="P173" s="15">
        <f>SUMIF('10'!B:B,summary!A:A,'10'!D:D)</f>
        <v>0</v>
      </c>
      <c r="Q173" s="15">
        <f>SUMIF('11'!B:B,summary!A:A,'11'!D:D)</f>
        <v>0</v>
      </c>
      <c r="R173" s="15">
        <f>SUMIF('12'!B:B,summary!A:A,'12'!D:D)</f>
        <v>0</v>
      </c>
      <c r="S173" s="15">
        <f>SUMIF('13'!B:B,summary!A:A,'13'!D:D)</f>
        <v>0</v>
      </c>
      <c r="T173" s="15">
        <f>SUMIF('14'!B:B,summary!A:A,'14'!D:D)</f>
        <v>0</v>
      </c>
      <c r="U173" s="15">
        <f>SUMIF('15'!B:B,summary!A:A,'15'!D:D)</f>
        <v>0</v>
      </c>
      <c r="V173" s="15">
        <f>SUMIF('16'!B:B,summary!A:A,'16'!D:D)</f>
        <v>0</v>
      </c>
      <c r="W173" s="15">
        <f>SUMIF('17'!B:B,summary!A:A,'17'!D:D)</f>
        <v>0</v>
      </c>
      <c r="X173" s="15">
        <f>SUMIF('18'!B:B,summary!A:A,'18'!D:D)</f>
        <v>0</v>
      </c>
      <c r="Y173" s="15">
        <f>SUMIF('19'!B:B,summary!A:A,'19'!D:D)</f>
        <v>0</v>
      </c>
      <c r="Z173" s="15">
        <f>SUMIF('20'!B:B,summary!A:A,'20'!D:D)</f>
        <v>0</v>
      </c>
      <c r="AA173" s="15">
        <f>SUMIF('21'!B:B,summary!A:A,'21'!D:D)</f>
        <v>0</v>
      </c>
      <c r="AB173" s="15">
        <f>SUMIF('22'!B:B,summary!A:A,'22'!D:D)</f>
        <v>0</v>
      </c>
      <c r="AC173" s="15">
        <f>SUMIF('23'!B:B,summary!A:A,'23'!D:D)</f>
        <v>0</v>
      </c>
      <c r="AD173" s="15">
        <f>SUMIF('24'!B:B,summary!A:A,'24'!D:D)</f>
        <v>0</v>
      </c>
      <c r="AE173" s="15">
        <f>SUMIF('25'!B:B,summary!A:A,'25'!D:D)</f>
        <v>0</v>
      </c>
      <c r="AF173" s="15">
        <f>SUMIF('26'!B:B,summary!A:A,'26'!D:D)</f>
        <v>0</v>
      </c>
      <c r="AG173" s="15">
        <f>SUMIF('27'!B:B,summary!A:A,'27'!D:D)</f>
        <v>0</v>
      </c>
      <c r="AH173" s="15">
        <f>SUMIF('28'!B:B,summary!A:A,'28'!D:D)</f>
        <v>0</v>
      </c>
      <c r="AI173" s="15">
        <f>SUMIF('29'!B:B,summary!A:A,'29'!D:D)</f>
        <v>0</v>
      </c>
      <c r="AJ173" s="15">
        <f>SUMIF('30'!B:B,summary!A:A,'30'!D:D)</f>
        <v>0</v>
      </c>
      <c r="AK173" s="15">
        <f>SUMIF('31'!B:B,summary!A:A,'31'!D:D)</f>
        <v>0</v>
      </c>
      <c r="AL173" s="41">
        <f t="shared" si="27"/>
        <v>0</v>
      </c>
      <c r="AM173" s="75"/>
      <c r="AN173" s="96">
        <f t="shared" si="25"/>
        <v>0</v>
      </c>
      <c r="AO173" s="74">
        <f t="shared" si="26"/>
        <v>0</v>
      </c>
      <c r="AP173" s="101"/>
      <c r="AQ173" s="102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3"/>
      <c r="BG173" s="103"/>
      <c r="BH173" s="103"/>
      <c r="BI173" s="103"/>
      <c r="BJ173" s="103"/>
      <c r="BK173" s="103"/>
      <c r="BL173" s="103"/>
      <c r="BM173" s="103"/>
      <c r="BN173" s="103"/>
      <c r="BO173" s="103"/>
      <c r="BP173" s="103"/>
      <c r="BQ173" s="103"/>
      <c r="BR173" s="103"/>
      <c r="BS173" s="103"/>
      <c r="BT173" s="103"/>
      <c r="BU173" s="103"/>
      <c r="BV173" s="104"/>
      <c r="BW173" s="104"/>
    </row>
    <row r="174" spans="1:75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15">
        <f>SUMIF('1'!B:B,summary!A:A,'1'!D:D)</f>
        <v>5</v>
      </c>
      <c r="H174" s="15">
        <f>SUMIF('2'!B:B,summary!A:A,'2'!D:D)</f>
        <v>5</v>
      </c>
      <c r="I174" s="15">
        <f>SUMIF('3'!B:B,summary!A:A,'3'!D:D)</f>
        <v>0</v>
      </c>
      <c r="J174" s="15">
        <f>SUMIF('4'!B:B,summary!A:A,'4'!D:D)</f>
        <v>0</v>
      </c>
      <c r="K174" s="15">
        <f>SUMIF('5'!B:B,summary!A:A,'5'!D:D)</f>
        <v>4</v>
      </c>
      <c r="L174" s="15">
        <f>SUMIF('6'!B:B,summary!A:A,'6'!D:D)</f>
        <v>0</v>
      </c>
      <c r="M174" s="15">
        <f>SUMIF('7'!B:B,summary!A:A,'7'!D:D)</f>
        <v>0</v>
      </c>
      <c r="N174" s="15">
        <f>SUMIF('8'!B:B,summary!A:A,'8'!D:D)</f>
        <v>1</v>
      </c>
      <c r="O174" s="15">
        <f>SUMIF('9'!B:B,summary!A:A,'9'!D:D)</f>
        <v>0</v>
      </c>
      <c r="P174" s="15">
        <f>SUMIF('10'!B:B,summary!A:A,'10'!D:D)</f>
        <v>0</v>
      </c>
      <c r="Q174" s="15">
        <f>SUMIF('11'!B:B,summary!A:A,'11'!D:D)</f>
        <v>2</v>
      </c>
      <c r="R174" s="15">
        <f>SUMIF('12'!B:B,summary!A:A,'12'!D:D)</f>
        <v>3</v>
      </c>
      <c r="S174" s="15">
        <f>SUMIF('13'!B:B,summary!A:A,'13'!D:D)</f>
        <v>1</v>
      </c>
      <c r="T174" s="15">
        <f>SUMIF('14'!B:B,summary!A:A,'14'!D:D)</f>
        <v>0</v>
      </c>
      <c r="U174" s="15">
        <f>SUMIF('15'!B:B,summary!A:A,'15'!D:D)</f>
        <v>1</v>
      </c>
      <c r="V174" s="15">
        <f>SUMIF('16'!B:B,summary!A:A,'16'!D:D)</f>
        <v>6</v>
      </c>
      <c r="W174" s="15">
        <f>SUMIF('17'!B:B,summary!A:A,'17'!D:D)</f>
        <v>2</v>
      </c>
      <c r="X174" s="15">
        <f>SUMIF('18'!B:B,summary!A:A,'18'!D:D)</f>
        <v>2</v>
      </c>
      <c r="Y174" s="15">
        <f>SUMIF('19'!B:B,summary!A:A,'19'!D:D)</f>
        <v>1</v>
      </c>
      <c r="Z174" s="15">
        <f>SUMIF('20'!B:B,summary!A:A,'20'!D:D)</f>
        <v>1</v>
      </c>
      <c r="AA174" s="15">
        <f>SUMIF('21'!B:B,summary!A:A,'21'!D:D)</f>
        <v>0</v>
      </c>
      <c r="AB174" s="15">
        <f>SUMIF('22'!B:B,summary!A:A,'22'!D:D)</f>
        <v>1</v>
      </c>
      <c r="AC174" s="15">
        <f>SUMIF('23'!B:B,summary!A:A,'23'!D:D)</f>
        <v>1</v>
      </c>
      <c r="AD174" s="15">
        <f>SUMIF('24'!B:B,summary!A:A,'24'!D:D)</f>
        <v>0</v>
      </c>
      <c r="AE174" s="15">
        <f>SUMIF('25'!B:B,summary!A:A,'25'!D:D)</f>
        <v>1</v>
      </c>
      <c r="AF174" s="15">
        <f>SUMIF('26'!B:B,summary!A:A,'26'!D:D)</f>
        <v>0</v>
      </c>
      <c r="AG174" s="15">
        <f>SUMIF('27'!B:B,summary!A:A,'27'!D:D)</f>
        <v>1</v>
      </c>
      <c r="AH174" s="15">
        <f>SUMIF('28'!B:B,summary!A:A,'28'!D:D)</f>
        <v>0</v>
      </c>
      <c r="AI174" s="15">
        <f>SUMIF('29'!B:B,summary!A:A,'29'!D:D)</f>
        <v>1</v>
      </c>
      <c r="AJ174" s="15">
        <f>SUMIF('30'!B:B,summary!A:A,'30'!D:D)</f>
        <v>1</v>
      </c>
      <c r="AK174" s="15">
        <f>SUMIF('31'!B:B,summary!A:A,'31'!D:D)</f>
        <v>0</v>
      </c>
      <c r="AL174" s="89">
        <f t="shared" si="27"/>
        <v>40</v>
      </c>
      <c r="AM174" s="75"/>
      <c r="AN174" s="96">
        <f t="shared" si="25"/>
        <v>0</v>
      </c>
      <c r="AO174" s="74">
        <f t="shared" si="26"/>
        <v>-40</v>
      </c>
      <c r="AP174" s="101"/>
      <c r="AQ174" s="102"/>
      <c r="AR174" s="103"/>
      <c r="AS174" s="103"/>
      <c r="AT174" s="103"/>
      <c r="AU174" s="103"/>
      <c r="AV174" s="103"/>
      <c r="AW174" s="103"/>
      <c r="AX174" s="103"/>
      <c r="AY174" s="103"/>
      <c r="AZ174" s="103"/>
      <c r="BA174" s="103"/>
      <c r="BB174" s="103"/>
      <c r="BC174" s="103"/>
      <c r="BD174" s="103"/>
      <c r="BE174" s="103"/>
      <c r="BF174" s="103"/>
      <c r="BG174" s="103"/>
      <c r="BH174" s="103"/>
      <c r="BI174" s="103"/>
      <c r="BJ174" s="103"/>
      <c r="BK174" s="103"/>
      <c r="BL174" s="103"/>
      <c r="BM174" s="103"/>
      <c r="BN174" s="103"/>
      <c r="BO174" s="103"/>
      <c r="BP174" s="103"/>
      <c r="BQ174" s="103"/>
      <c r="BR174" s="103"/>
      <c r="BS174" s="103"/>
      <c r="BT174" s="103"/>
      <c r="BU174" s="103"/>
      <c r="BV174" s="104"/>
      <c r="BW174" s="104"/>
    </row>
    <row r="175" spans="1:75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15">
        <f>SUMIF('1'!B:B,summary!A:A,'1'!D:D)</f>
        <v>2</v>
      </c>
      <c r="H175" s="15">
        <f>SUMIF('2'!B:B,summary!A:A,'2'!D:D)</f>
        <v>2</v>
      </c>
      <c r="I175" s="15">
        <f>SUMIF('3'!B:B,summary!A:A,'3'!D:D)</f>
        <v>10</v>
      </c>
      <c r="J175" s="15">
        <f>SUMIF('4'!B:B,summary!A:A,'4'!D:D)</f>
        <v>0</v>
      </c>
      <c r="K175" s="15">
        <f>SUMIF('5'!B:B,summary!A:A,'5'!D:D)</f>
        <v>4</v>
      </c>
      <c r="L175" s="15">
        <f>SUMIF('6'!B:B,summary!A:A,'6'!D:D)</f>
        <v>3</v>
      </c>
      <c r="M175" s="15">
        <f>SUMIF('7'!B:B,summary!A:A,'7'!D:D)</f>
        <v>0</v>
      </c>
      <c r="N175" s="15">
        <f>SUMIF('8'!B:B,summary!A:A,'8'!D:D)</f>
        <v>0</v>
      </c>
      <c r="O175" s="15">
        <f>SUMIF('9'!B:B,summary!A:A,'9'!D:D)</f>
        <v>2</v>
      </c>
      <c r="P175" s="15">
        <f>SUMIF('10'!B:B,summary!A:A,'10'!D:D)</f>
        <v>2</v>
      </c>
      <c r="Q175" s="15">
        <f>SUMIF('11'!B:B,summary!A:A,'11'!D:D)</f>
        <v>8</v>
      </c>
      <c r="R175" s="15">
        <f>SUMIF('12'!B:B,summary!A:A,'12'!D:D)</f>
        <v>4</v>
      </c>
      <c r="S175" s="15">
        <f>SUMIF('13'!B:B,summary!A:A,'13'!D:D)</f>
        <v>2</v>
      </c>
      <c r="T175" s="15">
        <f>SUMIF('14'!B:B,summary!A:A,'14'!D:D)</f>
        <v>0</v>
      </c>
      <c r="U175" s="15">
        <f>SUMIF('15'!B:B,summary!A:A,'15'!D:D)</f>
        <v>0</v>
      </c>
      <c r="V175" s="15">
        <f>SUMIF('16'!B:B,summary!A:A,'16'!D:D)</f>
        <v>2</v>
      </c>
      <c r="W175" s="15">
        <f>SUMIF('17'!B:B,summary!A:A,'17'!D:D)</f>
        <v>8</v>
      </c>
      <c r="X175" s="15">
        <f>SUMIF('18'!B:B,summary!A:A,'18'!D:D)</f>
        <v>4</v>
      </c>
      <c r="Y175" s="15">
        <f>SUMIF('19'!B:B,summary!A:A,'19'!D:D)</f>
        <v>13</v>
      </c>
      <c r="Z175" s="15">
        <f>SUMIF('20'!B:B,summary!A:A,'20'!D:D)</f>
        <v>2</v>
      </c>
      <c r="AA175" s="15">
        <f>SUMIF('21'!B:B,summary!A:A,'21'!D:D)</f>
        <v>0</v>
      </c>
      <c r="AB175" s="15">
        <f>SUMIF('22'!B:B,summary!A:A,'22'!D:D)</f>
        <v>0</v>
      </c>
      <c r="AC175" s="15">
        <f>SUMIF('23'!B:B,summary!A:A,'23'!D:D)</f>
        <v>0</v>
      </c>
      <c r="AD175" s="15">
        <f>SUMIF('24'!B:B,summary!A:A,'24'!D:D)</f>
        <v>0</v>
      </c>
      <c r="AE175" s="15">
        <f>SUMIF('25'!B:B,summary!A:A,'25'!D:D)</f>
        <v>0</v>
      </c>
      <c r="AF175" s="15">
        <f>SUMIF('26'!B:B,summary!A:A,'26'!D:D)</f>
        <v>3</v>
      </c>
      <c r="AG175" s="15">
        <f>SUMIF('27'!B:B,summary!A:A,'27'!D:D)</f>
        <v>0</v>
      </c>
      <c r="AH175" s="15">
        <f>SUMIF('28'!B:B,summary!A:A,'28'!D:D)</f>
        <v>0</v>
      </c>
      <c r="AI175" s="15">
        <f>SUMIF('29'!B:B,summary!A:A,'29'!D:D)</f>
        <v>1</v>
      </c>
      <c r="AJ175" s="15">
        <f>SUMIF('30'!B:B,summary!A:A,'30'!D:D)</f>
        <v>10</v>
      </c>
      <c r="AK175" s="15">
        <f>SUMIF('31'!B:B,summary!A:A,'31'!D:D)</f>
        <v>0</v>
      </c>
      <c r="AL175" s="89">
        <f t="shared" si="27"/>
        <v>82</v>
      </c>
      <c r="AM175" s="75"/>
      <c r="AN175" s="96">
        <f t="shared" si="25"/>
        <v>0</v>
      </c>
      <c r="AO175" s="74">
        <f t="shared" si="26"/>
        <v>-82</v>
      </c>
      <c r="AP175" s="101"/>
      <c r="AQ175" s="102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/>
      <c r="BL175" s="103"/>
      <c r="BM175" s="103"/>
      <c r="BN175" s="103"/>
      <c r="BO175" s="103"/>
      <c r="BP175" s="103"/>
      <c r="BQ175" s="103"/>
      <c r="BR175" s="103"/>
      <c r="BS175" s="103"/>
      <c r="BT175" s="103"/>
      <c r="BU175" s="103"/>
      <c r="BV175" s="104"/>
      <c r="BW175" s="104"/>
    </row>
    <row r="176" spans="1:75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15">
        <f>SUMIF('1'!B:B,summary!A:A,'1'!D:D)</f>
        <v>0</v>
      </c>
      <c r="H176" s="15">
        <f>SUMIF('2'!B:B,summary!A:A,'2'!D:D)</f>
        <v>0</v>
      </c>
      <c r="I176" s="15">
        <f>SUMIF('3'!B:B,summary!A:A,'3'!D:D)</f>
        <v>0</v>
      </c>
      <c r="J176" s="15">
        <f>SUMIF('4'!B:B,summary!A:A,'4'!D:D)</f>
        <v>0</v>
      </c>
      <c r="K176" s="15">
        <f>SUMIF('5'!B:B,summary!A:A,'5'!D:D)</f>
        <v>0</v>
      </c>
      <c r="L176" s="15">
        <f>SUMIF('6'!B:B,summary!A:A,'6'!D:D)</f>
        <v>0</v>
      </c>
      <c r="M176" s="15">
        <f>SUMIF('7'!B:B,summary!A:A,'7'!D:D)</f>
        <v>0</v>
      </c>
      <c r="N176" s="15">
        <f>SUMIF('8'!B:B,summary!A:A,'8'!D:D)</f>
        <v>0</v>
      </c>
      <c r="O176" s="15">
        <f>SUMIF('9'!B:B,summary!A:A,'9'!D:D)</f>
        <v>0</v>
      </c>
      <c r="P176" s="15">
        <f>SUMIF('10'!B:B,summary!A:A,'10'!D:D)</f>
        <v>0</v>
      </c>
      <c r="Q176" s="15">
        <f>SUMIF('11'!B:B,summary!A:A,'11'!D:D)</f>
        <v>0</v>
      </c>
      <c r="R176" s="15">
        <f>SUMIF('12'!B:B,summary!A:A,'12'!D:D)</f>
        <v>0</v>
      </c>
      <c r="S176" s="15">
        <f>SUMIF('13'!B:B,summary!A:A,'13'!D:D)</f>
        <v>0</v>
      </c>
      <c r="T176" s="15">
        <f>SUMIF('14'!B:B,summary!A:A,'14'!D:D)</f>
        <v>0</v>
      </c>
      <c r="U176" s="15">
        <f>SUMIF('15'!B:B,summary!A:A,'15'!D:D)</f>
        <v>0</v>
      </c>
      <c r="V176" s="15">
        <f>SUMIF('16'!B:B,summary!A:A,'16'!D:D)</f>
        <v>0</v>
      </c>
      <c r="W176" s="15">
        <f>SUMIF('17'!B:B,summary!A:A,'17'!D:D)</f>
        <v>0</v>
      </c>
      <c r="X176" s="15">
        <f>SUMIF('18'!B:B,summary!A:A,'18'!D:D)</f>
        <v>0</v>
      </c>
      <c r="Y176" s="15">
        <f>SUMIF('19'!B:B,summary!A:A,'19'!D:D)</f>
        <v>0</v>
      </c>
      <c r="Z176" s="15">
        <f>SUMIF('20'!B:B,summary!A:A,'20'!D:D)</f>
        <v>0</v>
      </c>
      <c r="AA176" s="15">
        <f>SUMIF('21'!B:B,summary!A:A,'21'!D:D)</f>
        <v>0</v>
      </c>
      <c r="AB176" s="15">
        <f>SUMIF('22'!B:B,summary!A:A,'22'!D:D)</f>
        <v>0</v>
      </c>
      <c r="AC176" s="15">
        <f>SUMIF('23'!B:B,summary!A:A,'23'!D:D)</f>
        <v>0</v>
      </c>
      <c r="AD176" s="15">
        <f>SUMIF('24'!B:B,summary!A:A,'24'!D:D)</f>
        <v>0</v>
      </c>
      <c r="AE176" s="15">
        <f>SUMIF('25'!B:B,summary!A:A,'25'!D:D)</f>
        <v>0</v>
      </c>
      <c r="AF176" s="15">
        <f>SUMIF('26'!B:B,summary!A:A,'26'!D:D)</f>
        <v>0</v>
      </c>
      <c r="AG176" s="15">
        <f>SUMIF('27'!B:B,summary!A:A,'27'!D:D)</f>
        <v>0</v>
      </c>
      <c r="AH176" s="15">
        <f>SUMIF('28'!B:B,summary!A:A,'28'!D:D)</f>
        <v>0</v>
      </c>
      <c r="AI176" s="15">
        <f>SUMIF('29'!B:B,summary!A:A,'29'!D:D)</f>
        <v>0</v>
      </c>
      <c r="AJ176" s="15">
        <f>SUMIF('30'!B:B,summary!A:A,'30'!D:D)</f>
        <v>0</v>
      </c>
      <c r="AK176" s="15">
        <f>SUMIF('31'!B:B,summary!A:A,'31'!D:D)</f>
        <v>0</v>
      </c>
      <c r="AL176" s="89">
        <f t="shared" si="27"/>
        <v>0</v>
      </c>
      <c r="AM176" s="75"/>
      <c r="AN176" s="96">
        <f t="shared" si="25"/>
        <v>0</v>
      </c>
      <c r="AO176" s="74">
        <f t="shared" si="26"/>
        <v>0</v>
      </c>
      <c r="AP176" s="101"/>
      <c r="AQ176" s="102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  <c r="BF176" s="103"/>
      <c r="BG176" s="103"/>
      <c r="BH176" s="103"/>
      <c r="BI176" s="103"/>
      <c r="BJ176" s="103"/>
      <c r="BK176" s="103"/>
      <c r="BL176" s="103"/>
      <c r="BM176" s="103"/>
      <c r="BN176" s="103"/>
      <c r="BO176" s="103"/>
      <c r="BP176" s="103"/>
      <c r="BQ176" s="103"/>
      <c r="BR176" s="103"/>
      <c r="BS176" s="103"/>
      <c r="BT176" s="103"/>
      <c r="BU176" s="103"/>
      <c r="BV176" s="104"/>
      <c r="BW176" s="104"/>
    </row>
    <row r="177" spans="1:75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15">
        <f>SUMIF('1'!B:B,summary!A:A,'1'!D:D)</f>
        <v>0</v>
      </c>
      <c r="H177" s="15">
        <f>SUMIF('2'!B:B,summary!A:A,'2'!D:D)</f>
        <v>1</v>
      </c>
      <c r="I177" s="15">
        <f>SUMIF('3'!B:B,summary!A:A,'3'!D:D)</f>
        <v>2</v>
      </c>
      <c r="J177" s="15">
        <f>SUMIF('4'!B:B,summary!A:A,'4'!D:D)</f>
        <v>0</v>
      </c>
      <c r="K177" s="15">
        <f>SUMIF('5'!B:B,summary!A:A,'5'!D:D)</f>
        <v>0</v>
      </c>
      <c r="L177" s="15">
        <f>SUMIF('6'!B:B,summary!A:A,'6'!D:D)</f>
        <v>1</v>
      </c>
      <c r="M177" s="15">
        <f>SUMIF('7'!B:B,summary!A:A,'7'!D:D)</f>
        <v>0</v>
      </c>
      <c r="N177" s="15">
        <f>SUMIF('8'!B:B,summary!A:A,'8'!D:D)</f>
        <v>3</v>
      </c>
      <c r="O177" s="15">
        <f>SUMIF('9'!B:B,summary!A:A,'9'!D:D)</f>
        <v>0</v>
      </c>
      <c r="P177" s="15">
        <f>SUMIF('10'!B:B,summary!A:A,'10'!D:D)</f>
        <v>1</v>
      </c>
      <c r="Q177" s="15">
        <f>SUMIF('11'!B:B,summary!A:A,'11'!D:D)</f>
        <v>0</v>
      </c>
      <c r="R177" s="15">
        <f>SUMIF('12'!B:B,summary!A:A,'12'!D:D)</f>
        <v>1</v>
      </c>
      <c r="S177" s="15">
        <f>SUMIF('13'!B:B,summary!A:A,'13'!D:D)</f>
        <v>0</v>
      </c>
      <c r="T177" s="15">
        <f>SUMIF('14'!B:B,summary!A:A,'14'!D:D)</f>
        <v>0</v>
      </c>
      <c r="U177" s="15">
        <f>SUMIF('15'!B:B,summary!A:A,'15'!D:D)</f>
        <v>0</v>
      </c>
      <c r="V177" s="15">
        <f>SUMIF('16'!B:B,summary!A:A,'16'!D:D)</f>
        <v>2</v>
      </c>
      <c r="W177" s="15">
        <f>SUMIF('17'!B:B,summary!A:A,'17'!D:D)</f>
        <v>2</v>
      </c>
      <c r="X177" s="15">
        <f>SUMIF('18'!B:B,summary!A:A,'18'!D:D)</f>
        <v>0</v>
      </c>
      <c r="Y177" s="15">
        <f>SUMIF('19'!B:B,summary!A:A,'19'!D:D)</f>
        <v>0</v>
      </c>
      <c r="Z177" s="15">
        <f>SUMIF('20'!B:B,summary!A:A,'20'!D:D)</f>
        <v>2</v>
      </c>
      <c r="AA177" s="15">
        <f>SUMIF('21'!B:B,summary!A:A,'21'!D:D)</f>
        <v>0</v>
      </c>
      <c r="AB177" s="15">
        <f>SUMIF('22'!B:B,summary!A:A,'22'!D:D)</f>
        <v>2</v>
      </c>
      <c r="AC177" s="15">
        <f>SUMIF('23'!B:B,summary!A:A,'23'!D:D)</f>
        <v>2</v>
      </c>
      <c r="AD177" s="15">
        <f>SUMIF('24'!B:B,summary!A:A,'24'!D:D)</f>
        <v>1</v>
      </c>
      <c r="AE177" s="15">
        <f>SUMIF('25'!B:B,summary!A:A,'25'!D:D)</f>
        <v>0</v>
      </c>
      <c r="AF177" s="15">
        <f>SUMIF('26'!B:B,summary!A:A,'26'!D:D)</f>
        <v>3</v>
      </c>
      <c r="AG177" s="15">
        <f>SUMIF('27'!B:B,summary!A:A,'27'!D:D)</f>
        <v>0</v>
      </c>
      <c r="AH177" s="15">
        <f>SUMIF('28'!B:B,summary!A:A,'28'!D:D)</f>
        <v>0</v>
      </c>
      <c r="AI177" s="15">
        <f>SUMIF('29'!B:B,summary!A:A,'29'!D:D)</f>
        <v>0</v>
      </c>
      <c r="AJ177" s="15">
        <f>SUMIF('30'!B:B,summary!A:A,'30'!D:D)</f>
        <v>0</v>
      </c>
      <c r="AK177" s="15">
        <f>SUMIF('31'!B:B,summary!A:A,'31'!D:D)</f>
        <v>0</v>
      </c>
      <c r="AL177" s="41">
        <f t="shared" si="27"/>
        <v>23</v>
      </c>
      <c r="AM177" s="75"/>
      <c r="AN177" s="96">
        <f t="shared" si="25"/>
        <v>0</v>
      </c>
      <c r="AO177" s="74">
        <f t="shared" si="26"/>
        <v>-23</v>
      </c>
      <c r="AP177" s="101"/>
      <c r="AQ177" s="102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4"/>
      <c r="BW177" s="104"/>
    </row>
    <row r="178" spans="1:75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15">
        <f>SUMIF('1'!B:B,summary!A:A,'1'!D:D)</f>
        <v>1</v>
      </c>
      <c r="H178" s="15">
        <f>SUMIF('2'!B:B,summary!A:A,'2'!D:D)</f>
        <v>0</v>
      </c>
      <c r="I178" s="15">
        <f>SUMIF('3'!B:B,summary!A:A,'3'!D:D)</f>
        <v>0</v>
      </c>
      <c r="J178" s="15">
        <f>SUMIF('4'!B:B,summary!A:A,'4'!D:D)</f>
        <v>0</v>
      </c>
      <c r="K178" s="15">
        <f>SUMIF('5'!B:B,summary!A:A,'5'!D:D)</f>
        <v>0</v>
      </c>
      <c r="L178" s="15">
        <f>SUMIF('6'!B:B,summary!A:A,'6'!D:D)</f>
        <v>0</v>
      </c>
      <c r="M178" s="15">
        <f>SUMIF('7'!B:B,summary!A:A,'7'!D:D)</f>
        <v>0</v>
      </c>
      <c r="N178" s="15">
        <f>SUMIF('8'!B:B,summary!A:A,'8'!D:D)</f>
        <v>0</v>
      </c>
      <c r="O178" s="15">
        <f>SUMIF('9'!B:B,summary!A:A,'9'!D:D)</f>
        <v>0</v>
      </c>
      <c r="P178" s="15">
        <f>SUMIF('10'!B:B,summary!A:A,'10'!D:D)</f>
        <v>0</v>
      </c>
      <c r="Q178" s="15">
        <f>SUMIF('11'!B:B,summary!A:A,'11'!D:D)</f>
        <v>0</v>
      </c>
      <c r="R178" s="15">
        <f>SUMIF('12'!B:B,summary!A:A,'12'!D:D)</f>
        <v>0</v>
      </c>
      <c r="S178" s="15">
        <f>SUMIF('13'!B:B,summary!A:A,'13'!D:D)</f>
        <v>0</v>
      </c>
      <c r="T178" s="15">
        <f>SUMIF('14'!B:B,summary!A:A,'14'!D:D)</f>
        <v>0</v>
      </c>
      <c r="U178" s="15">
        <f>SUMIF('15'!B:B,summary!A:A,'15'!D:D)</f>
        <v>0</v>
      </c>
      <c r="V178" s="15">
        <f>SUMIF('16'!B:B,summary!A:A,'16'!D:D)</f>
        <v>0</v>
      </c>
      <c r="W178" s="15">
        <f>SUMIF('17'!B:B,summary!A:A,'17'!D:D)</f>
        <v>0</v>
      </c>
      <c r="X178" s="15">
        <f>SUMIF('18'!B:B,summary!A:A,'18'!D:D)</f>
        <v>0</v>
      </c>
      <c r="Y178" s="15">
        <f>SUMIF('19'!B:B,summary!A:A,'19'!D:D)</f>
        <v>0</v>
      </c>
      <c r="Z178" s="15">
        <f>SUMIF('20'!B:B,summary!A:A,'20'!D:D)</f>
        <v>0</v>
      </c>
      <c r="AA178" s="15">
        <f>SUMIF('21'!B:B,summary!A:A,'21'!D:D)</f>
        <v>0</v>
      </c>
      <c r="AB178" s="15">
        <f>SUMIF('22'!B:B,summary!A:A,'22'!D:D)</f>
        <v>0</v>
      </c>
      <c r="AC178" s="15">
        <f>SUMIF('23'!B:B,summary!A:A,'23'!D:D)</f>
        <v>0</v>
      </c>
      <c r="AD178" s="15">
        <f>SUMIF('24'!B:B,summary!A:A,'24'!D:D)</f>
        <v>0</v>
      </c>
      <c r="AE178" s="15">
        <f>SUMIF('25'!B:B,summary!A:A,'25'!D:D)</f>
        <v>0</v>
      </c>
      <c r="AF178" s="15">
        <f>SUMIF('26'!B:B,summary!A:A,'26'!D:D)</f>
        <v>0</v>
      </c>
      <c r="AG178" s="15">
        <f>SUMIF('27'!B:B,summary!A:A,'27'!D:D)</f>
        <v>0</v>
      </c>
      <c r="AH178" s="15">
        <f>SUMIF('28'!B:B,summary!A:A,'28'!D:D)</f>
        <v>0</v>
      </c>
      <c r="AI178" s="15">
        <f>SUMIF('29'!B:B,summary!A:A,'29'!D:D)</f>
        <v>0</v>
      </c>
      <c r="AJ178" s="15">
        <f>SUMIF('30'!B:B,summary!A:A,'30'!D:D)</f>
        <v>0</v>
      </c>
      <c r="AK178" s="15">
        <f>SUMIF('31'!B:B,summary!A:A,'31'!D:D)</f>
        <v>0</v>
      </c>
      <c r="AL178" s="41">
        <f t="shared" si="27"/>
        <v>1</v>
      </c>
      <c r="AM178" s="75"/>
      <c r="AN178" s="96">
        <f t="shared" si="25"/>
        <v>0</v>
      </c>
      <c r="AO178" s="74">
        <f t="shared" si="26"/>
        <v>-1</v>
      </c>
      <c r="AP178" s="101"/>
      <c r="AQ178" s="102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03"/>
      <c r="BO178" s="103"/>
      <c r="BP178" s="103"/>
      <c r="BQ178" s="103"/>
      <c r="BR178" s="103"/>
      <c r="BS178" s="103"/>
      <c r="BT178" s="103"/>
      <c r="BU178" s="103"/>
      <c r="BV178" s="104"/>
      <c r="BW178" s="104"/>
    </row>
    <row r="179" spans="1:75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15">
        <f>SUMIF('1'!B:B,summary!A:A,'1'!D:D)</f>
        <v>2</v>
      </c>
      <c r="H179" s="15">
        <f>SUMIF('2'!B:B,summary!A:A,'2'!D:D)</f>
        <v>0</v>
      </c>
      <c r="I179" s="15">
        <f>SUMIF('3'!B:B,summary!A:A,'3'!D:D)</f>
        <v>0</v>
      </c>
      <c r="J179" s="15">
        <f>SUMIF('4'!B:B,summary!A:A,'4'!D:D)</f>
        <v>0</v>
      </c>
      <c r="K179" s="15">
        <f>SUMIF('5'!B:B,summary!A:A,'5'!D:D)</f>
        <v>0</v>
      </c>
      <c r="L179" s="15">
        <f>SUMIF('6'!B:B,summary!A:A,'6'!D:D)</f>
        <v>0</v>
      </c>
      <c r="M179" s="15">
        <f>SUMIF('7'!B:B,summary!A:A,'7'!D:D)</f>
        <v>0</v>
      </c>
      <c r="N179" s="15">
        <f>SUMIF('8'!B:B,summary!A:A,'8'!D:D)</f>
        <v>1</v>
      </c>
      <c r="O179" s="15">
        <f>SUMIF('9'!B:B,summary!A:A,'9'!D:D)</f>
        <v>0</v>
      </c>
      <c r="P179" s="15">
        <f>SUMIF('10'!B:B,summary!A:A,'10'!D:D)</f>
        <v>0</v>
      </c>
      <c r="Q179" s="15">
        <f>SUMIF('11'!B:B,summary!A:A,'11'!D:D)</f>
        <v>0</v>
      </c>
      <c r="R179" s="15">
        <f>SUMIF('12'!B:B,summary!A:A,'12'!D:D)</f>
        <v>0</v>
      </c>
      <c r="S179" s="15">
        <f>SUMIF('13'!B:B,summary!A:A,'13'!D:D)</f>
        <v>0</v>
      </c>
      <c r="T179" s="15">
        <f>SUMIF('14'!B:B,summary!A:A,'14'!D:D)</f>
        <v>0</v>
      </c>
      <c r="U179" s="15">
        <f>SUMIF('15'!B:B,summary!A:A,'15'!D:D)</f>
        <v>0</v>
      </c>
      <c r="V179" s="15">
        <f>SUMIF('16'!B:B,summary!A:A,'16'!D:D)</f>
        <v>0</v>
      </c>
      <c r="W179" s="15">
        <f>SUMIF('17'!B:B,summary!A:A,'17'!D:D)</f>
        <v>0</v>
      </c>
      <c r="X179" s="15">
        <f>SUMIF('18'!B:B,summary!A:A,'18'!D:D)</f>
        <v>0</v>
      </c>
      <c r="Y179" s="15">
        <f>SUMIF('19'!B:B,summary!A:A,'19'!D:D)</f>
        <v>0</v>
      </c>
      <c r="Z179" s="15">
        <f>SUMIF('20'!B:B,summary!A:A,'20'!D:D)</f>
        <v>0</v>
      </c>
      <c r="AA179" s="15">
        <f>SUMIF('21'!B:B,summary!A:A,'21'!D:D)</f>
        <v>0</v>
      </c>
      <c r="AB179" s="15">
        <f>SUMIF('22'!B:B,summary!A:A,'22'!D:D)</f>
        <v>0</v>
      </c>
      <c r="AC179" s="15">
        <f>SUMIF('23'!B:B,summary!A:A,'23'!D:D)</f>
        <v>0</v>
      </c>
      <c r="AD179" s="15">
        <f>SUMIF('24'!B:B,summary!A:A,'24'!D:D)</f>
        <v>0</v>
      </c>
      <c r="AE179" s="15">
        <f>SUMIF('25'!B:B,summary!A:A,'25'!D:D)</f>
        <v>0</v>
      </c>
      <c r="AF179" s="15">
        <f>SUMIF('26'!B:B,summary!A:A,'26'!D:D)</f>
        <v>0</v>
      </c>
      <c r="AG179" s="15">
        <f>SUMIF('27'!B:B,summary!A:A,'27'!D:D)</f>
        <v>0</v>
      </c>
      <c r="AH179" s="15">
        <f>SUMIF('28'!B:B,summary!A:A,'28'!D:D)</f>
        <v>0</v>
      </c>
      <c r="AI179" s="15">
        <f>SUMIF('29'!B:B,summary!A:A,'29'!D:D)</f>
        <v>0</v>
      </c>
      <c r="AJ179" s="15">
        <f>SUMIF('30'!B:B,summary!A:A,'30'!D:D)</f>
        <v>0</v>
      </c>
      <c r="AK179" s="15">
        <f>SUMIF('31'!B:B,summary!A:A,'31'!D:D)</f>
        <v>0</v>
      </c>
      <c r="AL179" s="41">
        <f t="shared" si="27"/>
        <v>3</v>
      </c>
      <c r="AM179" s="75"/>
      <c r="AN179" s="96">
        <f t="shared" si="25"/>
        <v>0</v>
      </c>
      <c r="AO179" s="74">
        <f t="shared" si="26"/>
        <v>-3</v>
      </c>
      <c r="AP179" s="101"/>
      <c r="AQ179" s="102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  <c r="BF179" s="103"/>
      <c r="BG179" s="103"/>
      <c r="BH179" s="103"/>
      <c r="BI179" s="103"/>
      <c r="BJ179" s="103"/>
      <c r="BK179" s="103"/>
      <c r="BL179" s="103"/>
      <c r="BM179" s="103"/>
      <c r="BN179" s="103"/>
      <c r="BO179" s="103"/>
      <c r="BP179" s="103"/>
      <c r="BQ179" s="103"/>
      <c r="BR179" s="103"/>
      <c r="BS179" s="103"/>
      <c r="BT179" s="103"/>
      <c r="BU179" s="103"/>
      <c r="BV179" s="104"/>
      <c r="BW179" s="104"/>
    </row>
    <row r="180" spans="1:75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15">
        <f>SUMIF('1'!B:B,summary!A:A,'1'!D:D)</f>
        <v>3</v>
      </c>
      <c r="H180" s="15">
        <f>SUMIF('2'!B:B,summary!A:A,'2'!D:D)</f>
        <v>0</v>
      </c>
      <c r="I180" s="15">
        <f>SUMIF('3'!B:B,summary!A:A,'3'!D:D)</f>
        <v>1</v>
      </c>
      <c r="J180" s="15">
        <f>SUMIF('4'!B:B,summary!A:A,'4'!D:D)</f>
        <v>0</v>
      </c>
      <c r="K180" s="15">
        <f>SUMIF('5'!B:B,summary!A:A,'5'!D:D)</f>
        <v>7</v>
      </c>
      <c r="L180" s="15">
        <f>SUMIF('6'!B:B,summary!A:A,'6'!D:D)</f>
        <v>1</v>
      </c>
      <c r="M180" s="15">
        <f>SUMIF('7'!B:B,summary!A:A,'7'!D:D)</f>
        <v>0</v>
      </c>
      <c r="N180" s="15">
        <f>SUMIF('8'!B:B,summary!A:A,'8'!D:D)</f>
        <v>4</v>
      </c>
      <c r="O180" s="15">
        <f>SUMIF('9'!B:B,summary!A:A,'9'!D:D)</f>
        <v>0</v>
      </c>
      <c r="P180" s="15">
        <f>SUMIF('10'!B:B,summary!A:A,'10'!D:D)</f>
        <v>0</v>
      </c>
      <c r="Q180" s="15">
        <f>SUMIF('11'!B:B,summary!A:A,'11'!D:D)</f>
        <v>1</v>
      </c>
      <c r="R180" s="15">
        <f>SUMIF('12'!B:B,summary!A:A,'12'!D:D)</f>
        <v>0</v>
      </c>
      <c r="S180" s="15">
        <f>SUMIF('13'!B:B,summary!A:A,'13'!D:D)</f>
        <v>0</v>
      </c>
      <c r="T180" s="15">
        <f>SUMIF('14'!B:B,summary!A:A,'14'!D:D)</f>
        <v>0</v>
      </c>
      <c r="U180" s="15">
        <f>SUMIF('15'!B:B,summary!A:A,'15'!D:D)</f>
        <v>5</v>
      </c>
      <c r="V180" s="15">
        <f>SUMIF('16'!B:B,summary!A:A,'16'!D:D)</f>
        <v>0</v>
      </c>
      <c r="W180" s="15">
        <f>SUMIF('17'!B:B,summary!A:A,'17'!D:D)</f>
        <v>0</v>
      </c>
      <c r="X180" s="15">
        <f>SUMIF('18'!B:B,summary!A:A,'18'!D:D)</f>
        <v>0</v>
      </c>
      <c r="Y180" s="15">
        <f>SUMIF('19'!B:B,summary!A:A,'19'!D:D)</f>
        <v>0</v>
      </c>
      <c r="Z180" s="15">
        <f>SUMIF('20'!B:B,summary!A:A,'20'!D:D)</f>
        <v>1</v>
      </c>
      <c r="AA180" s="15">
        <f>SUMIF('21'!B:B,summary!A:A,'21'!D:D)</f>
        <v>0</v>
      </c>
      <c r="AB180" s="15">
        <f>SUMIF('22'!B:B,summary!A:A,'22'!D:D)</f>
        <v>3</v>
      </c>
      <c r="AC180" s="15">
        <f>SUMIF('23'!B:B,summary!A:A,'23'!D:D)</f>
        <v>0</v>
      </c>
      <c r="AD180" s="15">
        <f>SUMIF('24'!B:B,summary!A:A,'24'!D:D)</f>
        <v>1</v>
      </c>
      <c r="AE180" s="15">
        <f>SUMIF('25'!B:B,summary!A:A,'25'!D:D)</f>
        <v>0</v>
      </c>
      <c r="AF180" s="15">
        <f>SUMIF('26'!B:B,summary!A:A,'26'!D:D)</f>
        <v>1</v>
      </c>
      <c r="AG180" s="15">
        <f>SUMIF('27'!B:B,summary!A:A,'27'!D:D)</f>
        <v>6</v>
      </c>
      <c r="AH180" s="15">
        <f>SUMIF('28'!B:B,summary!A:A,'28'!D:D)</f>
        <v>0</v>
      </c>
      <c r="AI180" s="15">
        <f>SUMIF('29'!B:B,summary!A:A,'29'!D:D)</f>
        <v>0</v>
      </c>
      <c r="AJ180" s="15">
        <f>SUMIF('30'!B:B,summary!A:A,'30'!D:D)</f>
        <v>3</v>
      </c>
      <c r="AK180" s="15">
        <f>SUMIF('31'!B:B,summary!A:A,'31'!D:D)</f>
        <v>0</v>
      </c>
      <c r="AL180" s="41">
        <f t="shared" si="27"/>
        <v>37</v>
      </c>
      <c r="AM180" s="75"/>
      <c r="AN180" s="96">
        <f t="shared" si="25"/>
        <v>0</v>
      </c>
      <c r="AO180" s="74">
        <f t="shared" si="26"/>
        <v>-37</v>
      </c>
      <c r="AP180" s="101"/>
      <c r="AQ180" s="102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  <c r="BG180" s="103"/>
      <c r="BH180" s="103"/>
      <c r="BI180" s="103"/>
      <c r="BJ180" s="103"/>
      <c r="BK180" s="103"/>
      <c r="BL180" s="103"/>
      <c r="BM180" s="103"/>
      <c r="BN180" s="103"/>
      <c r="BO180" s="103"/>
      <c r="BP180" s="103"/>
      <c r="BQ180" s="103"/>
      <c r="BR180" s="103"/>
      <c r="BS180" s="103"/>
      <c r="BT180" s="103"/>
      <c r="BU180" s="103"/>
      <c r="BV180" s="104"/>
      <c r="BW180" s="104"/>
    </row>
    <row r="181" spans="1:75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15">
        <f>SUMIF('1'!B:B,summary!A:A,'1'!D:D)</f>
        <v>0</v>
      </c>
      <c r="H181" s="15">
        <f>SUMIF('2'!B:B,summary!A:A,'2'!D:D)</f>
        <v>0</v>
      </c>
      <c r="I181" s="15">
        <f>SUMIF('3'!B:B,summary!A:A,'3'!D:D)</f>
        <v>2</v>
      </c>
      <c r="J181" s="15">
        <f>SUMIF('4'!B:B,summary!A:A,'4'!D:D)</f>
        <v>0</v>
      </c>
      <c r="K181" s="15">
        <f>SUMIF('5'!B:B,summary!A:A,'5'!D:D)</f>
        <v>0</v>
      </c>
      <c r="L181" s="15">
        <f>SUMIF('6'!B:B,summary!A:A,'6'!D:D)</f>
        <v>1</v>
      </c>
      <c r="M181" s="15">
        <f>SUMIF('7'!B:B,summary!A:A,'7'!D:D)</f>
        <v>0</v>
      </c>
      <c r="N181" s="15">
        <f>SUMIF('8'!B:B,summary!A:A,'8'!D:D)</f>
        <v>0</v>
      </c>
      <c r="O181" s="15">
        <f>SUMIF('9'!B:B,summary!A:A,'9'!D:D)</f>
        <v>1</v>
      </c>
      <c r="P181" s="15">
        <f>SUMIF('10'!B:B,summary!A:A,'10'!D:D)</f>
        <v>0</v>
      </c>
      <c r="Q181" s="15">
        <f>SUMIF('11'!B:B,summary!A:A,'11'!D:D)</f>
        <v>0</v>
      </c>
      <c r="R181" s="15">
        <f>SUMIF('12'!B:B,summary!A:A,'12'!D:D)</f>
        <v>1</v>
      </c>
      <c r="S181" s="15">
        <f>SUMIF('13'!B:B,summary!A:A,'13'!D:D)</f>
        <v>1</v>
      </c>
      <c r="T181" s="15">
        <f>SUMIF('14'!B:B,summary!A:A,'14'!D:D)</f>
        <v>0</v>
      </c>
      <c r="U181" s="15">
        <f>SUMIF('15'!B:B,summary!A:A,'15'!D:D)</f>
        <v>0</v>
      </c>
      <c r="V181" s="15">
        <f>SUMIF('16'!B:B,summary!A:A,'16'!D:D)</f>
        <v>0</v>
      </c>
      <c r="W181" s="15">
        <f>SUMIF('17'!B:B,summary!A:A,'17'!D:D)</f>
        <v>0</v>
      </c>
      <c r="X181" s="15">
        <f>SUMIF('18'!B:B,summary!A:A,'18'!D:D)</f>
        <v>1</v>
      </c>
      <c r="Y181" s="15">
        <f>SUMIF('19'!B:B,summary!A:A,'19'!D:D)</f>
        <v>0</v>
      </c>
      <c r="Z181" s="15">
        <f>SUMIF('20'!B:B,summary!A:A,'20'!D:D)</f>
        <v>0</v>
      </c>
      <c r="AA181" s="15">
        <f>SUMIF('21'!B:B,summary!A:A,'21'!D:D)</f>
        <v>0</v>
      </c>
      <c r="AB181" s="15">
        <f>SUMIF('22'!B:B,summary!A:A,'22'!D:D)</f>
        <v>0</v>
      </c>
      <c r="AC181" s="15">
        <f>SUMIF('23'!B:B,summary!A:A,'23'!D:D)</f>
        <v>0</v>
      </c>
      <c r="AD181" s="15">
        <f>SUMIF('24'!B:B,summary!A:A,'24'!D:D)</f>
        <v>0</v>
      </c>
      <c r="AE181" s="15">
        <f>SUMIF('25'!B:B,summary!A:A,'25'!D:D)</f>
        <v>0</v>
      </c>
      <c r="AF181" s="15">
        <f>SUMIF('26'!B:B,summary!A:A,'26'!D:D)</f>
        <v>0</v>
      </c>
      <c r="AG181" s="15">
        <f>SUMIF('27'!B:B,summary!A:A,'27'!D:D)</f>
        <v>0</v>
      </c>
      <c r="AH181" s="15">
        <f>SUMIF('28'!B:B,summary!A:A,'28'!D:D)</f>
        <v>0</v>
      </c>
      <c r="AI181" s="15">
        <f>SUMIF('29'!B:B,summary!A:A,'29'!D:D)</f>
        <v>0</v>
      </c>
      <c r="AJ181" s="15">
        <f>SUMIF('30'!B:B,summary!A:A,'30'!D:D)</f>
        <v>0</v>
      </c>
      <c r="AK181" s="15">
        <f>SUMIF('31'!B:B,summary!A:A,'31'!D:D)</f>
        <v>0</v>
      </c>
      <c r="AL181" s="41">
        <f t="shared" si="27"/>
        <v>7</v>
      </c>
      <c r="AM181" s="75"/>
      <c r="AN181" s="96">
        <f t="shared" si="25"/>
        <v>0</v>
      </c>
      <c r="AO181" s="74">
        <f t="shared" si="26"/>
        <v>-7</v>
      </c>
      <c r="AP181" s="101"/>
      <c r="AQ181" s="102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103"/>
      <c r="BK181" s="103"/>
      <c r="BL181" s="103"/>
      <c r="BM181" s="103"/>
      <c r="BN181" s="103"/>
      <c r="BO181" s="103"/>
      <c r="BP181" s="103"/>
      <c r="BQ181" s="103"/>
      <c r="BR181" s="103"/>
      <c r="BS181" s="103"/>
      <c r="BT181" s="103"/>
      <c r="BU181" s="103"/>
      <c r="BV181" s="104"/>
      <c r="BW181" s="104"/>
    </row>
    <row r="182" spans="1:75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15">
        <f>SUMIF('1'!B:B,summary!A:A,'1'!D:D)</f>
        <v>0</v>
      </c>
      <c r="H182" s="15">
        <f>SUMIF('2'!B:B,summary!A:A,'2'!D:D)</f>
        <v>0</v>
      </c>
      <c r="I182" s="15">
        <f>SUMIF('3'!B:B,summary!A:A,'3'!D:D)</f>
        <v>0</v>
      </c>
      <c r="J182" s="15">
        <f>SUMIF('4'!B:B,summary!A:A,'4'!D:D)</f>
        <v>0</v>
      </c>
      <c r="K182" s="15">
        <f>SUMIF('5'!B:B,summary!A:A,'5'!D:D)</f>
        <v>0</v>
      </c>
      <c r="L182" s="15">
        <f>SUMIF('6'!B:B,summary!A:A,'6'!D:D)</f>
        <v>0</v>
      </c>
      <c r="M182" s="15">
        <f>SUMIF('7'!B:B,summary!A:A,'7'!D:D)</f>
        <v>0</v>
      </c>
      <c r="N182" s="15">
        <f>SUMIF('8'!B:B,summary!A:A,'8'!D:D)</f>
        <v>0</v>
      </c>
      <c r="O182" s="15">
        <f>SUMIF('9'!B:B,summary!A:A,'9'!D:D)</f>
        <v>0</v>
      </c>
      <c r="P182" s="15">
        <f>SUMIF('10'!B:B,summary!A:A,'10'!D:D)</f>
        <v>0</v>
      </c>
      <c r="Q182" s="15">
        <f>SUMIF('11'!B:B,summary!A:A,'11'!D:D)</f>
        <v>0</v>
      </c>
      <c r="R182" s="15">
        <f>SUMIF('12'!B:B,summary!A:A,'12'!D:D)</f>
        <v>0</v>
      </c>
      <c r="S182" s="15">
        <f>SUMIF('13'!B:B,summary!A:A,'13'!D:D)</f>
        <v>0</v>
      </c>
      <c r="T182" s="15">
        <f>SUMIF('14'!B:B,summary!A:A,'14'!D:D)</f>
        <v>0</v>
      </c>
      <c r="U182" s="15">
        <f>SUMIF('15'!B:B,summary!A:A,'15'!D:D)</f>
        <v>0</v>
      </c>
      <c r="V182" s="15">
        <f>SUMIF('16'!B:B,summary!A:A,'16'!D:D)</f>
        <v>0</v>
      </c>
      <c r="W182" s="15">
        <f>SUMIF('17'!B:B,summary!A:A,'17'!D:D)</f>
        <v>0</v>
      </c>
      <c r="X182" s="15">
        <f>SUMIF('18'!B:B,summary!A:A,'18'!D:D)</f>
        <v>0</v>
      </c>
      <c r="Y182" s="15">
        <f>SUMIF('19'!B:B,summary!A:A,'19'!D:D)</f>
        <v>0</v>
      </c>
      <c r="Z182" s="15">
        <f>SUMIF('20'!B:B,summary!A:A,'20'!D:D)</f>
        <v>0</v>
      </c>
      <c r="AA182" s="15">
        <f>SUMIF('21'!B:B,summary!A:A,'21'!D:D)</f>
        <v>0</v>
      </c>
      <c r="AB182" s="15">
        <f>SUMIF('22'!B:B,summary!A:A,'22'!D:D)</f>
        <v>0</v>
      </c>
      <c r="AC182" s="15">
        <f>SUMIF('23'!B:B,summary!A:A,'23'!D:D)</f>
        <v>0</v>
      </c>
      <c r="AD182" s="15">
        <f>SUMIF('24'!B:B,summary!A:A,'24'!D:D)</f>
        <v>0</v>
      </c>
      <c r="AE182" s="15">
        <f>SUMIF('25'!B:B,summary!A:A,'25'!D:D)</f>
        <v>0</v>
      </c>
      <c r="AF182" s="15">
        <f>SUMIF('26'!B:B,summary!A:A,'26'!D:D)</f>
        <v>0</v>
      </c>
      <c r="AG182" s="15">
        <f>SUMIF('27'!B:B,summary!A:A,'27'!D:D)</f>
        <v>0</v>
      </c>
      <c r="AH182" s="15">
        <f>SUMIF('28'!B:B,summary!A:A,'28'!D:D)</f>
        <v>0</v>
      </c>
      <c r="AI182" s="15">
        <f>SUMIF('29'!B:B,summary!A:A,'29'!D:D)</f>
        <v>0</v>
      </c>
      <c r="AJ182" s="15">
        <f>SUMIF('30'!B:B,summary!A:A,'30'!D:D)</f>
        <v>0</v>
      </c>
      <c r="AK182" s="15">
        <f>SUMIF('31'!B:B,summary!A:A,'31'!D:D)</f>
        <v>0</v>
      </c>
      <c r="AL182" s="41">
        <f t="shared" si="27"/>
        <v>0</v>
      </c>
      <c r="AM182" s="75"/>
      <c r="AN182" s="96">
        <f t="shared" si="25"/>
        <v>0</v>
      </c>
      <c r="AO182" s="74">
        <f t="shared" si="26"/>
        <v>0</v>
      </c>
      <c r="AP182" s="101"/>
      <c r="AQ182" s="102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103"/>
      <c r="BL182" s="103"/>
      <c r="BM182" s="103"/>
      <c r="BN182" s="103"/>
      <c r="BO182" s="103"/>
      <c r="BP182" s="103"/>
      <c r="BQ182" s="103"/>
      <c r="BR182" s="103"/>
      <c r="BS182" s="103"/>
      <c r="BT182" s="103"/>
      <c r="BU182" s="103"/>
      <c r="BV182" s="104"/>
      <c r="BW182" s="104"/>
    </row>
    <row r="183" spans="1:75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15">
        <f>SUMIF('1'!B:B,summary!A:A,'1'!D:D)</f>
        <v>0</v>
      </c>
      <c r="H183" s="15">
        <f>SUMIF('2'!B:B,summary!A:A,'2'!D:D)</f>
        <v>0</v>
      </c>
      <c r="I183" s="15">
        <f>SUMIF('3'!B:B,summary!A:A,'3'!D:D)</f>
        <v>0</v>
      </c>
      <c r="J183" s="15">
        <f>SUMIF('4'!B:B,summary!A:A,'4'!D:D)</f>
        <v>0</v>
      </c>
      <c r="K183" s="15">
        <f>SUMIF('5'!B:B,summary!A:A,'5'!D:D)</f>
        <v>0</v>
      </c>
      <c r="L183" s="15">
        <f>SUMIF('6'!B:B,summary!A:A,'6'!D:D)</f>
        <v>0</v>
      </c>
      <c r="M183" s="15">
        <f>SUMIF('7'!B:B,summary!A:A,'7'!D:D)</f>
        <v>0</v>
      </c>
      <c r="N183" s="15">
        <f>SUMIF('8'!B:B,summary!A:A,'8'!D:D)</f>
        <v>1</v>
      </c>
      <c r="O183" s="15">
        <f>SUMIF('9'!B:B,summary!A:A,'9'!D:D)</f>
        <v>0</v>
      </c>
      <c r="P183" s="15">
        <f>SUMIF('10'!B:B,summary!A:A,'10'!D:D)</f>
        <v>0</v>
      </c>
      <c r="Q183" s="15">
        <f>SUMIF('11'!B:B,summary!A:A,'11'!D:D)</f>
        <v>0</v>
      </c>
      <c r="R183" s="15">
        <f>SUMIF('12'!B:B,summary!A:A,'12'!D:D)</f>
        <v>1</v>
      </c>
      <c r="S183" s="15">
        <f>SUMIF('13'!B:B,summary!A:A,'13'!D:D)</f>
        <v>1</v>
      </c>
      <c r="T183" s="15">
        <f>SUMIF('14'!B:B,summary!A:A,'14'!D:D)</f>
        <v>0</v>
      </c>
      <c r="U183" s="15">
        <f>SUMIF('15'!B:B,summary!A:A,'15'!D:D)</f>
        <v>2</v>
      </c>
      <c r="V183" s="15">
        <f>SUMIF('16'!B:B,summary!A:A,'16'!D:D)</f>
        <v>0</v>
      </c>
      <c r="W183" s="15">
        <f>SUMIF('17'!B:B,summary!A:A,'17'!D:D)</f>
        <v>0</v>
      </c>
      <c r="X183" s="15">
        <f>SUMIF('18'!B:B,summary!A:A,'18'!D:D)</f>
        <v>1</v>
      </c>
      <c r="Y183" s="15">
        <f>SUMIF('19'!B:B,summary!A:A,'19'!D:D)</f>
        <v>0</v>
      </c>
      <c r="Z183" s="15">
        <f>SUMIF('20'!B:B,summary!A:A,'20'!D:D)</f>
        <v>0</v>
      </c>
      <c r="AA183" s="15">
        <f>SUMIF('21'!B:B,summary!A:A,'21'!D:D)</f>
        <v>0</v>
      </c>
      <c r="AB183" s="15">
        <f>SUMIF('22'!B:B,summary!A:A,'22'!D:D)</f>
        <v>0</v>
      </c>
      <c r="AC183" s="15">
        <f>SUMIF('23'!B:B,summary!A:A,'23'!D:D)</f>
        <v>0</v>
      </c>
      <c r="AD183" s="15">
        <f>SUMIF('24'!B:B,summary!A:A,'24'!D:D)</f>
        <v>0</v>
      </c>
      <c r="AE183" s="15">
        <f>SUMIF('25'!B:B,summary!A:A,'25'!D:D)</f>
        <v>0</v>
      </c>
      <c r="AF183" s="15">
        <f>SUMIF('26'!B:B,summary!A:A,'26'!D:D)</f>
        <v>5</v>
      </c>
      <c r="AG183" s="15">
        <f>SUMIF('27'!B:B,summary!A:A,'27'!D:D)</f>
        <v>0</v>
      </c>
      <c r="AH183" s="15">
        <f>SUMIF('28'!B:B,summary!A:A,'28'!D:D)</f>
        <v>0</v>
      </c>
      <c r="AI183" s="15">
        <f>SUMIF('29'!B:B,summary!A:A,'29'!D:D)</f>
        <v>0</v>
      </c>
      <c r="AJ183" s="15">
        <f>SUMIF('30'!B:B,summary!A:A,'30'!D:D)</f>
        <v>0</v>
      </c>
      <c r="AK183" s="15">
        <f>SUMIF('31'!B:B,summary!A:A,'31'!D:D)</f>
        <v>0</v>
      </c>
      <c r="AL183" s="41">
        <f t="shared" si="27"/>
        <v>11</v>
      </c>
      <c r="AM183" s="75"/>
      <c r="AN183" s="96">
        <f t="shared" si="25"/>
        <v>0</v>
      </c>
      <c r="AO183" s="74">
        <f t="shared" si="26"/>
        <v>-11</v>
      </c>
      <c r="AP183" s="101"/>
      <c r="AQ183" s="102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  <c r="BJ183" s="103"/>
      <c r="BK183" s="103"/>
      <c r="BL183" s="103"/>
      <c r="BM183" s="103"/>
      <c r="BN183" s="103"/>
      <c r="BO183" s="103"/>
      <c r="BP183" s="103"/>
      <c r="BQ183" s="103"/>
      <c r="BR183" s="103"/>
      <c r="BS183" s="103"/>
      <c r="BT183" s="103"/>
      <c r="BU183" s="103"/>
      <c r="BV183" s="104"/>
      <c r="BW183" s="104"/>
    </row>
    <row r="184" spans="1:75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15">
        <f>SUMIF('1'!B:B,summary!A:A,'1'!D:D)</f>
        <v>0</v>
      </c>
      <c r="H184" s="15">
        <f>SUMIF('2'!B:B,summary!A:A,'2'!D:D)</f>
        <v>0</v>
      </c>
      <c r="I184" s="15">
        <f>SUMIF('3'!B:B,summary!A:A,'3'!D:D)</f>
        <v>0</v>
      </c>
      <c r="J184" s="15">
        <f>SUMIF('4'!B:B,summary!A:A,'4'!D:D)</f>
        <v>0</v>
      </c>
      <c r="K184" s="15">
        <f>SUMIF('5'!B:B,summary!A:A,'5'!D:D)</f>
        <v>0</v>
      </c>
      <c r="L184" s="15">
        <f>SUMIF('6'!B:B,summary!A:A,'6'!D:D)</f>
        <v>0</v>
      </c>
      <c r="M184" s="15">
        <f>SUMIF('7'!B:B,summary!A:A,'7'!D:D)</f>
        <v>0</v>
      </c>
      <c r="N184" s="15">
        <f>SUMIF('8'!B:B,summary!A:A,'8'!D:D)</f>
        <v>0</v>
      </c>
      <c r="O184" s="15">
        <f>SUMIF('9'!B:B,summary!A:A,'9'!D:D)</f>
        <v>0</v>
      </c>
      <c r="P184" s="15">
        <f>SUMIF('10'!B:B,summary!A:A,'10'!D:D)</f>
        <v>0</v>
      </c>
      <c r="Q184" s="15">
        <f>SUMIF('11'!B:B,summary!A:A,'11'!D:D)</f>
        <v>0</v>
      </c>
      <c r="R184" s="15">
        <f>SUMIF('12'!B:B,summary!A:A,'12'!D:D)</f>
        <v>0</v>
      </c>
      <c r="S184" s="15">
        <f>SUMIF('13'!B:B,summary!A:A,'13'!D:D)</f>
        <v>0</v>
      </c>
      <c r="T184" s="15">
        <f>SUMIF('14'!B:B,summary!A:A,'14'!D:D)</f>
        <v>0</v>
      </c>
      <c r="U184" s="15">
        <f>SUMIF('15'!B:B,summary!A:A,'15'!D:D)</f>
        <v>0</v>
      </c>
      <c r="V184" s="15">
        <f>SUMIF('16'!B:B,summary!A:A,'16'!D:D)</f>
        <v>0</v>
      </c>
      <c r="W184" s="15">
        <f>SUMIF('17'!B:B,summary!A:A,'17'!D:D)</f>
        <v>0</v>
      </c>
      <c r="X184" s="15">
        <f>SUMIF('18'!B:B,summary!A:A,'18'!D:D)</f>
        <v>0</v>
      </c>
      <c r="Y184" s="15">
        <f>SUMIF('19'!B:B,summary!A:A,'19'!D:D)</f>
        <v>0</v>
      </c>
      <c r="Z184" s="15">
        <f>SUMIF('20'!B:B,summary!A:A,'20'!D:D)</f>
        <v>0</v>
      </c>
      <c r="AA184" s="15">
        <f>SUMIF('21'!B:B,summary!A:A,'21'!D:D)</f>
        <v>0</v>
      </c>
      <c r="AB184" s="15">
        <f>SUMIF('22'!B:B,summary!A:A,'22'!D:D)</f>
        <v>0</v>
      </c>
      <c r="AC184" s="15">
        <f>SUMIF('23'!B:B,summary!A:A,'23'!D:D)</f>
        <v>0</v>
      </c>
      <c r="AD184" s="15">
        <f>SUMIF('24'!B:B,summary!A:A,'24'!D:D)</f>
        <v>0</v>
      </c>
      <c r="AE184" s="15">
        <f>SUMIF('25'!B:B,summary!A:A,'25'!D:D)</f>
        <v>0</v>
      </c>
      <c r="AF184" s="15">
        <f>SUMIF('26'!B:B,summary!A:A,'26'!D:D)</f>
        <v>0</v>
      </c>
      <c r="AG184" s="15">
        <f>SUMIF('27'!B:B,summary!A:A,'27'!D:D)</f>
        <v>0</v>
      </c>
      <c r="AH184" s="15">
        <f>SUMIF('28'!B:B,summary!A:A,'28'!D:D)</f>
        <v>0</v>
      </c>
      <c r="AI184" s="15">
        <f>SUMIF('29'!B:B,summary!A:A,'29'!D:D)</f>
        <v>0</v>
      </c>
      <c r="AJ184" s="15">
        <f>SUMIF('30'!B:B,summary!A:A,'30'!D:D)</f>
        <v>0</v>
      </c>
      <c r="AK184" s="15">
        <f>SUMIF('31'!B:B,summary!A:A,'31'!D:D)</f>
        <v>0</v>
      </c>
      <c r="AL184" s="41">
        <f t="shared" si="27"/>
        <v>0</v>
      </c>
      <c r="AM184" s="75"/>
      <c r="AN184" s="96">
        <f t="shared" si="25"/>
        <v>0</v>
      </c>
      <c r="AO184" s="74">
        <f t="shared" si="26"/>
        <v>0</v>
      </c>
      <c r="AP184" s="101"/>
      <c r="AQ184" s="102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  <c r="BE184" s="103"/>
      <c r="BF184" s="103"/>
      <c r="BG184" s="103"/>
      <c r="BH184" s="103"/>
      <c r="BI184" s="103"/>
      <c r="BJ184" s="103"/>
      <c r="BK184" s="103"/>
      <c r="BL184" s="103"/>
      <c r="BM184" s="103"/>
      <c r="BN184" s="103"/>
      <c r="BO184" s="103"/>
      <c r="BP184" s="103"/>
      <c r="BQ184" s="103"/>
      <c r="BR184" s="103"/>
      <c r="BS184" s="103"/>
      <c r="BT184" s="103"/>
      <c r="BU184" s="103"/>
      <c r="BV184" s="104"/>
      <c r="BW184" s="104"/>
    </row>
    <row r="185" spans="1:75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15">
        <f>SUMIF('1'!B:B,summary!A:A,'1'!D:D)</f>
        <v>20</v>
      </c>
      <c r="H185" s="15">
        <f>SUMIF('2'!B:B,summary!A:A,'2'!D:D)</f>
        <v>10</v>
      </c>
      <c r="I185" s="15">
        <f>SUMIF('3'!B:B,summary!A:A,'3'!D:D)</f>
        <v>0</v>
      </c>
      <c r="J185" s="15">
        <f>SUMIF('4'!B:B,summary!A:A,'4'!D:D)</f>
        <v>0</v>
      </c>
      <c r="K185" s="15">
        <f>SUMIF('5'!B:B,summary!A:A,'5'!D:D)</f>
        <v>0</v>
      </c>
      <c r="L185" s="15">
        <f>SUMIF('6'!B:B,summary!A:A,'6'!D:D)</f>
        <v>0</v>
      </c>
      <c r="M185" s="15">
        <f>SUMIF('7'!B:B,summary!A:A,'7'!D:D)</f>
        <v>0</v>
      </c>
      <c r="N185" s="15">
        <f>SUMIF('8'!B:B,summary!A:A,'8'!D:D)</f>
        <v>0</v>
      </c>
      <c r="O185" s="15">
        <f>SUMIF('9'!B:B,summary!A:A,'9'!D:D)</f>
        <v>10</v>
      </c>
      <c r="P185" s="15">
        <f>SUMIF('10'!B:B,summary!A:A,'10'!D:D)</f>
        <v>0</v>
      </c>
      <c r="Q185" s="15">
        <f>SUMIF('11'!B:B,summary!A:A,'11'!D:D)</f>
        <v>0</v>
      </c>
      <c r="R185" s="15">
        <f>SUMIF('12'!B:B,summary!A:A,'12'!D:D)</f>
        <v>15</v>
      </c>
      <c r="S185" s="15">
        <f>SUMIF('13'!B:B,summary!A:A,'13'!D:D)</f>
        <v>0</v>
      </c>
      <c r="T185" s="15">
        <f>SUMIF('14'!B:B,summary!A:A,'14'!D:D)</f>
        <v>0</v>
      </c>
      <c r="U185" s="15">
        <f>SUMIF('15'!B:B,summary!A:A,'15'!D:D)</f>
        <v>80</v>
      </c>
      <c r="V185" s="15">
        <f>SUMIF('16'!B:B,summary!A:A,'16'!D:D)</f>
        <v>10</v>
      </c>
      <c r="W185" s="15">
        <f>SUMIF('17'!B:B,summary!A:A,'17'!D:D)</f>
        <v>0</v>
      </c>
      <c r="X185" s="15">
        <f>SUMIF('18'!B:B,summary!A:A,'18'!D:D)</f>
        <v>0</v>
      </c>
      <c r="Y185" s="15">
        <f>SUMIF('19'!B:B,summary!A:A,'19'!D:D)</f>
        <v>10</v>
      </c>
      <c r="Z185" s="15">
        <f>SUMIF('20'!B:B,summary!A:A,'20'!D:D)</f>
        <v>0</v>
      </c>
      <c r="AA185" s="15">
        <f>SUMIF('21'!B:B,summary!A:A,'21'!D:D)</f>
        <v>0</v>
      </c>
      <c r="AB185" s="15">
        <f>SUMIF('22'!B:B,summary!A:A,'22'!D:D)</f>
        <v>20</v>
      </c>
      <c r="AC185" s="15">
        <f>SUMIF('23'!B:B,summary!A:A,'23'!D:D)</f>
        <v>10</v>
      </c>
      <c r="AD185" s="15">
        <f>SUMIF('24'!B:B,summary!A:A,'24'!D:D)</f>
        <v>0</v>
      </c>
      <c r="AE185" s="15">
        <f>SUMIF('25'!B:B,summary!A:A,'25'!D:D)</f>
        <v>0</v>
      </c>
      <c r="AF185" s="15">
        <f>SUMIF('26'!B:B,summary!A:A,'26'!D:D)</f>
        <v>0</v>
      </c>
      <c r="AG185" s="15">
        <f>SUMIF('27'!B:B,summary!A:A,'27'!D:D)</f>
        <v>60</v>
      </c>
      <c r="AH185" s="15">
        <f>SUMIF('28'!B:B,summary!A:A,'28'!D:D)</f>
        <v>0</v>
      </c>
      <c r="AI185" s="15">
        <f>SUMIF('29'!B:B,summary!A:A,'29'!D:D)</f>
        <v>0</v>
      </c>
      <c r="AJ185" s="15">
        <f>SUMIF('30'!B:B,summary!A:A,'30'!D:D)</f>
        <v>0</v>
      </c>
      <c r="AK185" s="15">
        <f>SUMIF('31'!B:B,summary!A:A,'31'!D:D)</f>
        <v>0</v>
      </c>
      <c r="AL185" s="41">
        <f t="shared" si="27"/>
        <v>245</v>
      </c>
      <c r="AM185" s="75"/>
      <c r="AN185" s="96">
        <f t="shared" si="25"/>
        <v>0</v>
      </c>
      <c r="AO185" s="74">
        <f t="shared" si="26"/>
        <v>-245</v>
      </c>
      <c r="AP185" s="101"/>
      <c r="AQ185" s="102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  <c r="BG185" s="103"/>
      <c r="BH185" s="103"/>
      <c r="BI185" s="103"/>
      <c r="BJ185" s="103"/>
      <c r="BK185" s="103"/>
      <c r="BL185" s="103"/>
      <c r="BM185" s="103"/>
      <c r="BN185" s="103"/>
      <c r="BO185" s="103"/>
      <c r="BP185" s="103"/>
      <c r="BQ185" s="103"/>
      <c r="BR185" s="103"/>
      <c r="BS185" s="103"/>
      <c r="BT185" s="103"/>
      <c r="BU185" s="103"/>
      <c r="BV185" s="104"/>
      <c r="BW185" s="104"/>
    </row>
    <row r="186" spans="1:75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15">
        <f>SUMIF('1'!B:B,summary!A:A,'1'!D:D)</f>
        <v>0</v>
      </c>
      <c r="H186" s="15">
        <f>SUMIF('2'!B:B,summary!A:A,'2'!D:D)</f>
        <v>0</v>
      </c>
      <c r="I186" s="15">
        <f>SUMIF('3'!B:B,summary!A:A,'3'!D:D)</f>
        <v>0</v>
      </c>
      <c r="J186" s="15">
        <f>SUMIF('4'!B:B,summary!A:A,'4'!D:D)</f>
        <v>0</v>
      </c>
      <c r="K186" s="15">
        <f>SUMIF('5'!B:B,summary!A:A,'5'!D:D)</f>
        <v>0</v>
      </c>
      <c r="L186" s="15">
        <f>SUMIF('6'!B:B,summary!A:A,'6'!D:D)</f>
        <v>0</v>
      </c>
      <c r="M186" s="15">
        <f>SUMIF('7'!B:B,summary!A:A,'7'!D:D)</f>
        <v>0</v>
      </c>
      <c r="N186" s="15">
        <f>SUMIF('8'!B:B,summary!A:A,'8'!D:D)</f>
        <v>0</v>
      </c>
      <c r="O186" s="15">
        <f>SUMIF('9'!B:B,summary!A:A,'9'!D:D)</f>
        <v>0</v>
      </c>
      <c r="P186" s="15">
        <f>SUMIF('10'!B:B,summary!A:A,'10'!D:D)</f>
        <v>0</v>
      </c>
      <c r="Q186" s="15">
        <f>SUMIF('11'!B:B,summary!A:A,'11'!D:D)</f>
        <v>0</v>
      </c>
      <c r="R186" s="15">
        <f>SUMIF('12'!B:B,summary!A:A,'12'!D:D)</f>
        <v>0</v>
      </c>
      <c r="S186" s="15">
        <f>SUMIF('13'!B:B,summary!A:A,'13'!D:D)</f>
        <v>0</v>
      </c>
      <c r="T186" s="15">
        <f>SUMIF('14'!B:B,summary!A:A,'14'!D:D)</f>
        <v>0</v>
      </c>
      <c r="U186" s="15">
        <f>SUMIF('15'!B:B,summary!A:A,'15'!D:D)</f>
        <v>0</v>
      </c>
      <c r="V186" s="15">
        <f>SUMIF('16'!B:B,summary!A:A,'16'!D:D)</f>
        <v>0</v>
      </c>
      <c r="W186" s="15">
        <f>SUMIF('17'!B:B,summary!A:A,'17'!D:D)</f>
        <v>0</v>
      </c>
      <c r="X186" s="15">
        <f>SUMIF('18'!B:B,summary!A:A,'18'!D:D)</f>
        <v>0</v>
      </c>
      <c r="Y186" s="15">
        <f>SUMIF('19'!B:B,summary!A:A,'19'!D:D)</f>
        <v>0</v>
      </c>
      <c r="Z186" s="15">
        <f>SUMIF('20'!B:B,summary!A:A,'20'!D:D)</f>
        <v>0</v>
      </c>
      <c r="AA186" s="15">
        <f>SUMIF('21'!B:B,summary!A:A,'21'!D:D)</f>
        <v>0</v>
      </c>
      <c r="AB186" s="15">
        <f>SUMIF('22'!B:B,summary!A:A,'22'!D:D)</f>
        <v>0</v>
      </c>
      <c r="AC186" s="15">
        <f>SUMIF('23'!B:B,summary!A:A,'23'!D:D)</f>
        <v>0</v>
      </c>
      <c r="AD186" s="15">
        <f>SUMIF('24'!B:B,summary!A:A,'24'!D:D)</f>
        <v>0</v>
      </c>
      <c r="AE186" s="15">
        <f>SUMIF('25'!B:B,summary!A:A,'25'!D:D)</f>
        <v>0</v>
      </c>
      <c r="AF186" s="15">
        <f>SUMIF('26'!B:B,summary!A:A,'26'!D:D)</f>
        <v>0</v>
      </c>
      <c r="AG186" s="15">
        <f>SUMIF('27'!B:B,summary!A:A,'27'!D:D)</f>
        <v>0</v>
      </c>
      <c r="AH186" s="15">
        <f>SUMIF('28'!B:B,summary!A:A,'28'!D:D)</f>
        <v>0</v>
      </c>
      <c r="AI186" s="15">
        <f>SUMIF('29'!B:B,summary!A:A,'29'!D:D)</f>
        <v>0</v>
      </c>
      <c r="AJ186" s="15">
        <f>SUMIF('30'!B:B,summary!A:A,'30'!D:D)</f>
        <v>0</v>
      </c>
      <c r="AK186" s="15">
        <f>SUMIF('31'!B:B,summary!A:A,'31'!D:D)</f>
        <v>0</v>
      </c>
      <c r="AL186" s="41">
        <f t="shared" si="27"/>
        <v>0</v>
      </c>
      <c r="AM186" s="75"/>
      <c r="AN186" s="96">
        <f t="shared" si="25"/>
        <v>0</v>
      </c>
      <c r="AO186" s="74">
        <f t="shared" si="26"/>
        <v>0</v>
      </c>
      <c r="AP186" s="101"/>
      <c r="AQ186" s="102"/>
      <c r="AR186" s="103"/>
      <c r="AS186" s="103"/>
      <c r="AT186" s="103"/>
      <c r="AU186" s="103"/>
      <c r="AV186" s="103"/>
      <c r="AW186" s="103"/>
      <c r="AX186" s="103"/>
      <c r="AY186" s="103"/>
      <c r="AZ186" s="103"/>
      <c r="BA186" s="103"/>
      <c r="BB186" s="103"/>
      <c r="BC186" s="103"/>
      <c r="BD186" s="103"/>
      <c r="BE186" s="103"/>
      <c r="BF186" s="103"/>
      <c r="BG186" s="103"/>
      <c r="BH186" s="103"/>
      <c r="BI186" s="103"/>
      <c r="BJ186" s="103"/>
      <c r="BK186" s="103"/>
      <c r="BL186" s="103"/>
      <c r="BM186" s="103"/>
      <c r="BN186" s="103"/>
      <c r="BO186" s="103"/>
      <c r="BP186" s="103"/>
      <c r="BQ186" s="103"/>
      <c r="BR186" s="103"/>
      <c r="BS186" s="103"/>
      <c r="BT186" s="103"/>
      <c r="BU186" s="103"/>
      <c r="BV186" s="104"/>
      <c r="BW186" s="104"/>
    </row>
    <row r="187" spans="1:75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15">
        <f>SUMIF('1'!B:B,summary!A:A,'1'!D:D)</f>
        <v>0</v>
      </c>
      <c r="H187" s="15">
        <f>SUMIF('2'!B:B,summary!A:A,'2'!D:D)</f>
        <v>10</v>
      </c>
      <c r="I187" s="15">
        <f>SUMIF('3'!B:B,summary!A:A,'3'!D:D)</f>
        <v>20</v>
      </c>
      <c r="J187" s="15">
        <f>SUMIF('4'!B:B,summary!A:A,'4'!D:D)</f>
        <v>0</v>
      </c>
      <c r="K187" s="15">
        <f>SUMIF('5'!B:B,summary!A:A,'5'!D:D)</f>
        <v>20</v>
      </c>
      <c r="L187" s="15">
        <f>SUMIF('6'!B:B,summary!A:A,'6'!D:D)</f>
        <v>0</v>
      </c>
      <c r="M187" s="15">
        <f>SUMIF('7'!B:B,summary!A:A,'7'!D:D)</f>
        <v>0</v>
      </c>
      <c r="N187" s="15">
        <f>SUMIF('8'!B:B,summary!A:A,'8'!D:D)</f>
        <v>10</v>
      </c>
      <c r="O187" s="15">
        <f>SUMIF('9'!B:B,summary!A:A,'9'!D:D)</f>
        <v>0</v>
      </c>
      <c r="P187" s="15">
        <f>SUMIF('10'!B:B,summary!A:A,'10'!D:D)</f>
        <v>10</v>
      </c>
      <c r="Q187" s="15">
        <f>SUMIF('11'!B:B,summary!A:A,'11'!D:D)</f>
        <v>0</v>
      </c>
      <c r="R187" s="15">
        <f>SUMIF('12'!B:B,summary!A:A,'12'!D:D)</f>
        <v>10</v>
      </c>
      <c r="S187" s="15">
        <f>SUMIF('13'!B:B,summary!A:A,'13'!D:D)</f>
        <v>10</v>
      </c>
      <c r="T187" s="15">
        <f>SUMIF('14'!B:B,summary!A:A,'14'!D:D)</f>
        <v>0</v>
      </c>
      <c r="U187" s="15">
        <f>SUMIF('15'!B:B,summary!A:A,'15'!D:D)</f>
        <v>0</v>
      </c>
      <c r="V187" s="15">
        <f>SUMIF('16'!B:B,summary!A:A,'16'!D:D)</f>
        <v>0</v>
      </c>
      <c r="W187" s="15">
        <f>SUMIF('17'!B:B,summary!A:A,'17'!D:D)</f>
        <v>0</v>
      </c>
      <c r="X187" s="15">
        <f>SUMIF('18'!B:B,summary!A:A,'18'!D:D)</f>
        <v>0</v>
      </c>
      <c r="Y187" s="15">
        <f>SUMIF('19'!B:B,summary!A:A,'19'!D:D)</f>
        <v>10</v>
      </c>
      <c r="Z187" s="15">
        <f>SUMIF('20'!B:B,summary!A:A,'20'!D:D)</f>
        <v>20</v>
      </c>
      <c r="AA187" s="15">
        <f>SUMIF('21'!B:B,summary!A:A,'21'!D:D)</f>
        <v>0</v>
      </c>
      <c r="AB187" s="15">
        <f>SUMIF('22'!B:B,summary!A:A,'22'!D:D)</f>
        <v>0</v>
      </c>
      <c r="AC187" s="15">
        <f>SUMIF('23'!B:B,summary!A:A,'23'!D:D)</f>
        <v>10</v>
      </c>
      <c r="AD187" s="15">
        <f>SUMIF('24'!B:B,summary!A:A,'24'!D:D)</f>
        <v>0</v>
      </c>
      <c r="AE187" s="15">
        <f>SUMIF('25'!B:B,summary!A:A,'25'!D:D)</f>
        <v>0</v>
      </c>
      <c r="AF187" s="15">
        <f>SUMIF('26'!B:B,summary!A:A,'26'!D:D)</f>
        <v>0</v>
      </c>
      <c r="AG187" s="15">
        <f>SUMIF('27'!B:B,summary!A:A,'27'!D:D)</f>
        <v>10</v>
      </c>
      <c r="AH187" s="15">
        <f>SUMIF('28'!B:B,summary!A:A,'28'!D:D)</f>
        <v>0</v>
      </c>
      <c r="AI187" s="15">
        <f>SUMIF('29'!B:B,summary!A:A,'29'!D:D)</f>
        <v>0</v>
      </c>
      <c r="AJ187" s="15">
        <f>SUMIF('30'!B:B,summary!A:A,'30'!D:D)</f>
        <v>20</v>
      </c>
      <c r="AK187" s="15">
        <f>SUMIF('31'!B:B,summary!A:A,'31'!D:D)</f>
        <v>0</v>
      </c>
      <c r="AL187" s="41">
        <f t="shared" si="27"/>
        <v>160</v>
      </c>
      <c r="AM187" s="75"/>
      <c r="AN187" s="96">
        <f t="shared" si="25"/>
        <v>0</v>
      </c>
      <c r="AO187" s="74">
        <f t="shared" si="26"/>
        <v>-160</v>
      </c>
      <c r="AP187" s="101"/>
      <c r="AQ187" s="102"/>
      <c r="AR187" s="103"/>
      <c r="AS187" s="103"/>
      <c r="AT187" s="103"/>
      <c r="AU187" s="103"/>
      <c r="AV187" s="103"/>
      <c r="AW187" s="103"/>
      <c r="AX187" s="103"/>
      <c r="AY187" s="103"/>
      <c r="AZ187" s="103"/>
      <c r="BA187" s="103"/>
      <c r="BB187" s="103"/>
      <c r="BC187" s="103"/>
      <c r="BD187" s="103"/>
      <c r="BE187" s="103"/>
      <c r="BF187" s="103"/>
      <c r="BG187" s="103"/>
      <c r="BH187" s="103"/>
      <c r="BI187" s="103"/>
      <c r="BJ187" s="103"/>
      <c r="BK187" s="103"/>
      <c r="BL187" s="103"/>
      <c r="BM187" s="103"/>
      <c r="BN187" s="103"/>
      <c r="BO187" s="103"/>
      <c r="BP187" s="103"/>
      <c r="BQ187" s="103"/>
      <c r="BR187" s="103"/>
      <c r="BS187" s="103"/>
      <c r="BT187" s="103"/>
      <c r="BU187" s="103"/>
      <c r="BV187" s="104"/>
      <c r="BW187" s="104"/>
    </row>
    <row r="188" spans="1:75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15">
        <f>SUMIF('1'!B:B,summary!A:A,'1'!D:D)</f>
        <v>0</v>
      </c>
      <c r="H188" s="15">
        <f>SUMIF('2'!B:B,summary!A:A,'2'!D:D)</f>
        <v>0</v>
      </c>
      <c r="I188" s="15">
        <f>SUMIF('3'!B:B,summary!A:A,'3'!D:D)</f>
        <v>0</v>
      </c>
      <c r="J188" s="15">
        <f>SUMIF('4'!B:B,summary!A:A,'4'!D:D)</f>
        <v>0</v>
      </c>
      <c r="K188" s="15">
        <f>SUMIF('5'!B:B,summary!A:A,'5'!D:D)</f>
        <v>0</v>
      </c>
      <c r="L188" s="15">
        <f>SUMIF('6'!B:B,summary!A:A,'6'!D:D)</f>
        <v>0</v>
      </c>
      <c r="M188" s="15">
        <f>SUMIF('7'!B:B,summary!A:A,'7'!D:D)</f>
        <v>0</v>
      </c>
      <c r="N188" s="15">
        <f>SUMIF('8'!B:B,summary!A:A,'8'!D:D)</f>
        <v>0</v>
      </c>
      <c r="O188" s="15">
        <f>SUMIF('9'!B:B,summary!A:A,'9'!D:D)</f>
        <v>0</v>
      </c>
      <c r="P188" s="15">
        <f>SUMIF('10'!B:B,summary!A:A,'10'!D:D)</f>
        <v>0</v>
      </c>
      <c r="Q188" s="15">
        <f>SUMIF('11'!B:B,summary!A:A,'11'!D:D)</f>
        <v>0</v>
      </c>
      <c r="R188" s="15">
        <f>SUMIF('12'!B:B,summary!A:A,'12'!D:D)</f>
        <v>0</v>
      </c>
      <c r="S188" s="15">
        <f>SUMIF('13'!B:B,summary!A:A,'13'!D:D)</f>
        <v>0</v>
      </c>
      <c r="T188" s="15">
        <f>SUMIF('14'!B:B,summary!A:A,'14'!D:D)</f>
        <v>0</v>
      </c>
      <c r="U188" s="15">
        <f>SUMIF('15'!B:B,summary!A:A,'15'!D:D)</f>
        <v>0</v>
      </c>
      <c r="V188" s="15">
        <f>SUMIF('16'!B:B,summary!A:A,'16'!D:D)</f>
        <v>0</v>
      </c>
      <c r="W188" s="15">
        <f>SUMIF('17'!B:B,summary!A:A,'17'!D:D)</f>
        <v>0</v>
      </c>
      <c r="X188" s="15">
        <f>SUMIF('18'!B:B,summary!A:A,'18'!D:D)</f>
        <v>0</v>
      </c>
      <c r="Y188" s="15">
        <f>SUMIF('19'!B:B,summary!A:A,'19'!D:D)</f>
        <v>0</v>
      </c>
      <c r="Z188" s="15">
        <f>SUMIF('20'!B:B,summary!A:A,'20'!D:D)</f>
        <v>0</v>
      </c>
      <c r="AA188" s="15">
        <f>SUMIF('21'!B:B,summary!A:A,'21'!D:D)</f>
        <v>0</v>
      </c>
      <c r="AB188" s="15">
        <f>SUMIF('22'!B:B,summary!A:A,'22'!D:D)</f>
        <v>0</v>
      </c>
      <c r="AC188" s="15">
        <f>SUMIF('23'!B:B,summary!A:A,'23'!D:D)</f>
        <v>0</v>
      </c>
      <c r="AD188" s="15">
        <f>SUMIF('24'!B:B,summary!A:A,'24'!D:D)</f>
        <v>0</v>
      </c>
      <c r="AE188" s="15">
        <f>SUMIF('25'!B:B,summary!A:A,'25'!D:D)</f>
        <v>0</v>
      </c>
      <c r="AF188" s="15">
        <f>SUMIF('26'!B:B,summary!A:A,'26'!D:D)</f>
        <v>0</v>
      </c>
      <c r="AG188" s="15">
        <f>SUMIF('27'!B:B,summary!A:A,'27'!D:D)</f>
        <v>0</v>
      </c>
      <c r="AH188" s="15">
        <f>SUMIF('28'!B:B,summary!A:A,'28'!D:D)</f>
        <v>0</v>
      </c>
      <c r="AI188" s="15">
        <f>SUMIF('29'!B:B,summary!A:A,'29'!D:D)</f>
        <v>0</v>
      </c>
      <c r="AJ188" s="15">
        <f>SUMIF('30'!B:B,summary!A:A,'30'!D:D)</f>
        <v>0</v>
      </c>
      <c r="AK188" s="15">
        <f>SUMIF('31'!B:B,summary!A:A,'31'!D:D)</f>
        <v>0</v>
      </c>
      <c r="AL188" s="41">
        <f t="shared" si="27"/>
        <v>0</v>
      </c>
      <c r="AM188" s="75"/>
      <c r="AN188" s="96">
        <f t="shared" si="25"/>
        <v>0</v>
      </c>
      <c r="AO188" s="74">
        <f t="shared" si="26"/>
        <v>0</v>
      </c>
      <c r="AP188" s="101"/>
      <c r="AQ188" s="102"/>
      <c r="AR188" s="103"/>
      <c r="AS188" s="103"/>
      <c r="AT188" s="103"/>
      <c r="AU188" s="103"/>
      <c r="AV188" s="103"/>
      <c r="AW188" s="103"/>
      <c r="AX188" s="103"/>
      <c r="AY188" s="103"/>
      <c r="AZ188" s="103"/>
      <c r="BA188" s="103"/>
      <c r="BB188" s="103"/>
      <c r="BC188" s="103"/>
      <c r="BD188" s="103"/>
      <c r="BE188" s="103"/>
      <c r="BF188" s="103"/>
      <c r="BG188" s="103"/>
      <c r="BH188" s="103"/>
      <c r="BI188" s="103"/>
      <c r="BJ188" s="103"/>
      <c r="BK188" s="103"/>
      <c r="BL188" s="103"/>
      <c r="BM188" s="103"/>
      <c r="BN188" s="103"/>
      <c r="BO188" s="103"/>
      <c r="BP188" s="103"/>
      <c r="BQ188" s="103"/>
      <c r="BR188" s="103"/>
      <c r="BS188" s="103"/>
      <c r="BT188" s="103"/>
      <c r="BU188" s="103"/>
      <c r="BV188" s="104"/>
      <c r="BW188" s="104"/>
    </row>
    <row r="189" spans="1:75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15">
        <f>SUMIF('1'!B:B,summary!A:A,'1'!D:D)</f>
        <v>1</v>
      </c>
      <c r="H189" s="15">
        <f>SUMIF('2'!B:B,summary!A:A,'2'!D:D)</f>
        <v>0</v>
      </c>
      <c r="I189" s="15">
        <f>SUMIF('3'!B:B,summary!A:A,'3'!D:D)</f>
        <v>1</v>
      </c>
      <c r="J189" s="15">
        <f>SUMIF('4'!B:B,summary!A:A,'4'!D:D)</f>
        <v>0</v>
      </c>
      <c r="K189" s="15">
        <f>SUMIF('5'!B:B,summary!A:A,'5'!D:D)</f>
        <v>2</v>
      </c>
      <c r="L189" s="15">
        <f>SUMIF('6'!B:B,summary!A:A,'6'!D:D)</f>
        <v>0</v>
      </c>
      <c r="M189" s="15">
        <f>SUMIF('7'!B:B,summary!A:A,'7'!D:D)</f>
        <v>0</v>
      </c>
      <c r="N189" s="15">
        <f>SUMIF('8'!B:B,summary!A:A,'8'!D:D)</f>
        <v>0</v>
      </c>
      <c r="O189" s="15">
        <f>SUMIF('9'!B:B,summary!A:A,'9'!D:D)</f>
        <v>0</v>
      </c>
      <c r="P189" s="15">
        <f>SUMIF('10'!B:B,summary!A:A,'10'!D:D)</f>
        <v>1</v>
      </c>
      <c r="Q189" s="15">
        <f>SUMIF('11'!B:B,summary!A:A,'11'!D:D)</f>
        <v>0</v>
      </c>
      <c r="R189" s="15">
        <f>SUMIF('12'!B:B,summary!A:A,'12'!D:D)</f>
        <v>0</v>
      </c>
      <c r="S189" s="15">
        <f>SUMIF('13'!B:B,summary!A:A,'13'!D:D)</f>
        <v>0</v>
      </c>
      <c r="T189" s="15">
        <f>SUMIF('14'!B:B,summary!A:A,'14'!D:D)</f>
        <v>0</v>
      </c>
      <c r="U189" s="15">
        <f>SUMIF('15'!B:B,summary!A:A,'15'!D:D)</f>
        <v>0</v>
      </c>
      <c r="V189" s="15">
        <f>SUMIF('16'!B:B,summary!A:A,'16'!D:D)</f>
        <v>3</v>
      </c>
      <c r="W189" s="15">
        <f>SUMIF('17'!B:B,summary!A:A,'17'!D:D)</f>
        <v>3</v>
      </c>
      <c r="X189" s="15">
        <f>SUMIF('18'!B:B,summary!A:A,'18'!D:D)</f>
        <v>0</v>
      </c>
      <c r="Y189" s="15">
        <f>SUMIF('19'!B:B,summary!A:A,'19'!D:D)</f>
        <v>0</v>
      </c>
      <c r="Z189" s="15">
        <f>SUMIF('20'!B:B,summary!A:A,'20'!D:D)</f>
        <v>0</v>
      </c>
      <c r="AA189" s="15">
        <f>SUMIF('21'!B:B,summary!A:A,'21'!D:D)</f>
        <v>0</v>
      </c>
      <c r="AB189" s="15">
        <f>SUMIF('22'!B:B,summary!A:A,'22'!D:D)</f>
        <v>0</v>
      </c>
      <c r="AC189" s="15">
        <f>SUMIF('23'!B:B,summary!A:A,'23'!D:D)</f>
        <v>0</v>
      </c>
      <c r="AD189" s="15">
        <f>SUMIF('24'!B:B,summary!A:A,'24'!D:D)</f>
        <v>0</v>
      </c>
      <c r="AE189" s="15">
        <f>SUMIF('25'!B:B,summary!A:A,'25'!D:D)</f>
        <v>0</v>
      </c>
      <c r="AF189" s="15">
        <f>SUMIF('26'!B:B,summary!A:A,'26'!D:D)</f>
        <v>0</v>
      </c>
      <c r="AG189" s="15">
        <f>SUMIF('27'!B:B,summary!A:A,'27'!D:D)</f>
        <v>0</v>
      </c>
      <c r="AH189" s="15">
        <f>SUMIF('28'!B:B,summary!A:A,'28'!D:D)</f>
        <v>0</v>
      </c>
      <c r="AI189" s="15">
        <f>SUMIF('29'!B:B,summary!A:A,'29'!D:D)</f>
        <v>0</v>
      </c>
      <c r="AJ189" s="15">
        <f>SUMIF('30'!B:B,summary!A:A,'30'!D:D)</f>
        <v>0</v>
      </c>
      <c r="AK189" s="15">
        <f>SUMIF('31'!B:B,summary!A:A,'31'!D:D)</f>
        <v>0</v>
      </c>
      <c r="AL189" s="41">
        <f t="shared" si="27"/>
        <v>11</v>
      </c>
      <c r="AM189" s="75"/>
      <c r="AN189" s="96">
        <f t="shared" si="25"/>
        <v>0</v>
      </c>
      <c r="AO189" s="74">
        <f t="shared" si="26"/>
        <v>-11</v>
      </c>
      <c r="AP189" s="101"/>
      <c r="AQ189" s="102"/>
      <c r="AR189" s="103"/>
      <c r="AS189" s="103"/>
      <c r="AT189" s="103"/>
      <c r="AU189" s="103"/>
      <c r="AV189" s="103"/>
      <c r="AW189" s="103"/>
      <c r="AX189" s="103"/>
      <c r="AY189" s="103"/>
      <c r="AZ189" s="103"/>
      <c r="BA189" s="103"/>
      <c r="BB189" s="103"/>
      <c r="BC189" s="103"/>
      <c r="BD189" s="103"/>
      <c r="BE189" s="103"/>
      <c r="BF189" s="103"/>
      <c r="BG189" s="103"/>
      <c r="BH189" s="103"/>
      <c r="BI189" s="103"/>
      <c r="BJ189" s="103"/>
      <c r="BK189" s="103"/>
      <c r="BL189" s="103"/>
      <c r="BM189" s="103"/>
      <c r="BN189" s="103"/>
      <c r="BO189" s="103"/>
      <c r="BP189" s="103"/>
      <c r="BQ189" s="103"/>
      <c r="BR189" s="103"/>
      <c r="BS189" s="103"/>
      <c r="BT189" s="103"/>
      <c r="BU189" s="103"/>
      <c r="BV189" s="104"/>
      <c r="BW189" s="104"/>
    </row>
    <row r="190" spans="1:75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15">
        <f>SUMIF('1'!B:B,summary!A:A,'1'!D:D)</f>
        <v>0</v>
      </c>
      <c r="H190" s="15">
        <f>SUMIF('2'!B:B,summary!A:A,'2'!D:D)</f>
        <v>0</v>
      </c>
      <c r="I190" s="15">
        <f>SUMIF('3'!B:B,summary!A:A,'3'!D:D)</f>
        <v>0</v>
      </c>
      <c r="J190" s="15">
        <f>SUMIF('4'!B:B,summary!A:A,'4'!D:D)</f>
        <v>0</v>
      </c>
      <c r="K190" s="15">
        <f>SUMIF('5'!B:B,summary!A:A,'5'!D:D)</f>
        <v>0</v>
      </c>
      <c r="L190" s="15">
        <f>SUMIF('6'!B:B,summary!A:A,'6'!D:D)</f>
        <v>0</v>
      </c>
      <c r="M190" s="15">
        <f>SUMIF('7'!B:B,summary!A:A,'7'!D:D)</f>
        <v>0</v>
      </c>
      <c r="N190" s="15">
        <f>SUMIF('8'!B:B,summary!A:A,'8'!D:D)</f>
        <v>0.5</v>
      </c>
      <c r="O190" s="15">
        <f>SUMIF('9'!B:B,summary!A:A,'9'!D:D)</f>
        <v>0</v>
      </c>
      <c r="P190" s="15">
        <f>SUMIF('10'!B:B,summary!A:A,'10'!D:D)</f>
        <v>0</v>
      </c>
      <c r="Q190" s="15">
        <f>SUMIF('11'!B:B,summary!A:A,'11'!D:D)</f>
        <v>0</v>
      </c>
      <c r="R190" s="15">
        <f>SUMIF('12'!B:B,summary!A:A,'12'!D:D)</f>
        <v>0</v>
      </c>
      <c r="S190" s="15">
        <f>SUMIF('13'!B:B,summary!A:A,'13'!D:D)</f>
        <v>0</v>
      </c>
      <c r="T190" s="15">
        <f>SUMIF('14'!B:B,summary!A:A,'14'!D:D)</f>
        <v>0</v>
      </c>
      <c r="U190" s="15">
        <f>SUMIF('15'!B:B,summary!A:A,'15'!D:D)</f>
        <v>0</v>
      </c>
      <c r="V190" s="15">
        <f>SUMIF('16'!B:B,summary!A:A,'16'!D:D)</f>
        <v>0</v>
      </c>
      <c r="W190" s="15">
        <f>SUMIF('17'!B:B,summary!A:A,'17'!D:D)</f>
        <v>0</v>
      </c>
      <c r="X190" s="15">
        <f>SUMIF('18'!B:B,summary!A:A,'18'!D:D)</f>
        <v>0</v>
      </c>
      <c r="Y190" s="15">
        <f>SUMIF('19'!B:B,summary!A:A,'19'!D:D)</f>
        <v>0</v>
      </c>
      <c r="Z190" s="15">
        <f>SUMIF('20'!B:B,summary!A:A,'20'!D:D)</f>
        <v>0</v>
      </c>
      <c r="AA190" s="15">
        <f>SUMIF('21'!B:B,summary!A:A,'21'!D:D)</f>
        <v>0</v>
      </c>
      <c r="AB190" s="15">
        <f>SUMIF('22'!B:B,summary!A:A,'22'!D:D)</f>
        <v>0</v>
      </c>
      <c r="AC190" s="15">
        <f>SUMIF('23'!B:B,summary!A:A,'23'!D:D)</f>
        <v>0</v>
      </c>
      <c r="AD190" s="15">
        <f>SUMIF('24'!B:B,summary!A:A,'24'!D:D)</f>
        <v>0</v>
      </c>
      <c r="AE190" s="15">
        <f>SUMIF('25'!B:B,summary!A:A,'25'!D:D)</f>
        <v>0</v>
      </c>
      <c r="AF190" s="15">
        <f>SUMIF('26'!B:B,summary!A:A,'26'!D:D)</f>
        <v>0</v>
      </c>
      <c r="AG190" s="15">
        <f>SUMIF('27'!B:B,summary!A:A,'27'!D:D)</f>
        <v>0</v>
      </c>
      <c r="AH190" s="15">
        <f>SUMIF('28'!B:B,summary!A:A,'28'!D:D)</f>
        <v>0</v>
      </c>
      <c r="AI190" s="15">
        <f>SUMIF('29'!B:B,summary!A:A,'29'!D:D)</f>
        <v>0</v>
      </c>
      <c r="AJ190" s="15">
        <f>SUMIF('30'!B:B,summary!A:A,'30'!D:D)</f>
        <v>0</v>
      </c>
      <c r="AK190" s="15">
        <f>SUMIF('31'!B:B,summary!A:A,'31'!D:D)</f>
        <v>0</v>
      </c>
      <c r="AL190" s="41">
        <f t="shared" si="27"/>
        <v>0.5</v>
      </c>
      <c r="AM190" s="75"/>
      <c r="AN190" s="96">
        <f t="shared" si="25"/>
        <v>0</v>
      </c>
      <c r="AO190" s="74">
        <f t="shared" si="26"/>
        <v>-0.5</v>
      </c>
      <c r="AP190" s="101"/>
      <c r="AQ190" s="102"/>
      <c r="AR190" s="103"/>
      <c r="AS190" s="103"/>
      <c r="AT190" s="103"/>
      <c r="AU190" s="103"/>
      <c r="AV190" s="103"/>
      <c r="AW190" s="103"/>
      <c r="AX190" s="103"/>
      <c r="AY190" s="103"/>
      <c r="AZ190" s="103"/>
      <c r="BA190" s="103"/>
      <c r="BB190" s="103"/>
      <c r="BC190" s="103"/>
      <c r="BD190" s="103"/>
      <c r="BE190" s="103"/>
      <c r="BF190" s="103"/>
      <c r="BG190" s="103"/>
      <c r="BH190" s="103"/>
      <c r="BI190" s="103"/>
      <c r="BJ190" s="103"/>
      <c r="BK190" s="103"/>
      <c r="BL190" s="103"/>
      <c r="BM190" s="103"/>
      <c r="BN190" s="103"/>
      <c r="BO190" s="103"/>
      <c r="BP190" s="103"/>
      <c r="BQ190" s="103"/>
      <c r="BR190" s="103"/>
      <c r="BS190" s="103"/>
      <c r="BT190" s="103"/>
      <c r="BU190" s="103"/>
      <c r="BV190" s="104"/>
      <c r="BW190" s="104"/>
    </row>
    <row r="191" spans="1:75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15">
        <f>SUMIF('1'!B:B,summary!A:A,'1'!D:D)</f>
        <v>0</v>
      </c>
      <c r="H191" s="15">
        <f>SUMIF('2'!B:B,summary!A:A,'2'!D:D)</f>
        <v>0</v>
      </c>
      <c r="I191" s="15">
        <f>SUMIF('3'!B:B,summary!A:A,'3'!D:D)</f>
        <v>0</v>
      </c>
      <c r="J191" s="15">
        <f>SUMIF('4'!B:B,summary!A:A,'4'!D:D)</f>
        <v>0</v>
      </c>
      <c r="K191" s="15">
        <f>SUMIF('5'!B:B,summary!A:A,'5'!D:D)</f>
        <v>0</v>
      </c>
      <c r="L191" s="15">
        <f>SUMIF('6'!B:B,summary!A:A,'6'!D:D)</f>
        <v>0</v>
      </c>
      <c r="M191" s="15">
        <f>SUMIF('7'!B:B,summary!A:A,'7'!D:D)</f>
        <v>0</v>
      </c>
      <c r="N191" s="15">
        <f>SUMIF('8'!B:B,summary!A:A,'8'!D:D)</f>
        <v>0</v>
      </c>
      <c r="O191" s="15">
        <f>SUMIF('9'!B:B,summary!A:A,'9'!D:D)</f>
        <v>0</v>
      </c>
      <c r="P191" s="15">
        <f>SUMIF('10'!B:B,summary!A:A,'10'!D:D)</f>
        <v>0</v>
      </c>
      <c r="Q191" s="15">
        <f>SUMIF('11'!B:B,summary!A:A,'11'!D:D)</f>
        <v>0</v>
      </c>
      <c r="R191" s="15">
        <f>SUMIF('12'!B:B,summary!A:A,'12'!D:D)</f>
        <v>0</v>
      </c>
      <c r="S191" s="15">
        <f>SUMIF('13'!B:B,summary!A:A,'13'!D:D)</f>
        <v>0</v>
      </c>
      <c r="T191" s="15">
        <f>SUMIF('14'!B:B,summary!A:A,'14'!D:D)</f>
        <v>0</v>
      </c>
      <c r="U191" s="15">
        <f>SUMIF('15'!B:B,summary!A:A,'15'!D:D)</f>
        <v>0</v>
      </c>
      <c r="V191" s="15">
        <f>SUMIF('16'!B:B,summary!A:A,'16'!D:D)</f>
        <v>0</v>
      </c>
      <c r="W191" s="15">
        <f>SUMIF('17'!B:B,summary!A:A,'17'!D:D)</f>
        <v>0</v>
      </c>
      <c r="X191" s="15">
        <f>SUMIF('18'!B:B,summary!A:A,'18'!D:D)</f>
        <v>1</v>
      </c>
      <c r="Y191" s="15">
        <f>SUMIF('19'!B:B,summary!A:A,'19'!D:D)</f>
        <v>0</v>
      </c>
      <c r="Z191" s="15">
        <f>SUMIF('20'!B:B,summary!A:A,'20'!D:D)</f>
        <v>0</v>
      </c>
      <c r="AA191" s="15">
        <f>SUMIF('21'!B:B,summary!A:A,'21'!D:D)</f>
        <v>0</v>
      </c>
      <c r="AB191" s="15">
        <f>SUMIF('22'!B:B,summary!A:A,'22'!D:D)</f>
        <v>0</v>
      </c>
      <c r="AC191" s="15">
        <f>SUMIF('23'!B:B,summary!A:A,'23'!D:D)</f>
        <v>0</v>
      </c>
      <c r="AD191" s="15">
        <f>SUMIF('24'!B:B,summary!A:A,'24'!D:D)</f>
        <v>0</v>
      </c>
      <c r="AE191" s="15">
        <f>SUMIF('25'!B:B,summary!A:A,'25'!D:D)</f>
        <v>0</v>
      </c>
      <c r="AF191" s="15">
        <f>SUMIF('26'!B:B,summary!A:A,'26'!D:D)</f>
        <v>0</v>
      </c>
      <c r="AG191" s="15">
        <f>SUMIF('27'!B:B,summary!A:A,'27'!D:D)</f>
        <v>0</v>
      </c>
      <c r="AH191" s="15">
        <f>SUMIF('28'!B:B,summary!A:A,'28'!D:D)</f>
        <v>0</v>
      </c>
      <c r="AI191" s="15">
        <f>SUMIF('29'!B:B,summary!A:A,'29'!D:D)</f>
        <v>0</v>
      </c>
      <c r="AJ191" s="15">
        <f>SUMIF('30'!B:B,summary!A:A,'30'!D:D)</f>
        <v>0</v>
      </c>
      <c r="AK191" s="15">
        <f>SUMIF('31'!B:B,summary!A:A,'31'!D:D)</f>
        <v>0</v>
      </c>
      <c r="AL191" s="41">
        <f t="shared" si="27"/>
        <v>1</v>
      </c>
      <c r="AM191" s="75"/>
      <c r="AN191" s="96">
        <f t="shared" si="25"/>
        <v>0</v>
      </c>
      <c r="AO191" s="74">
        <f t="shared" si="26"/>
        <v>-1</v>
      </c>
      <c r="AP191" s="101"/>
      <c r="AQ191" s="102"/>
      <c r="AR191" s="103"/>
      <c r="AS191" s="103"/>
      <c r="AT191" s="103"/>
      <c r="AU191" s="103"/>
      <c r="AV191" s="103"/>
      <c r="AW191" s="103"/>
      <c r="AX191" s="103"/>
      <c r="AY191" s="103"/>
      <c r="AZ191" s="103"/>
      <c r="BA191" s="103"/>
      <c r="BB191" s="103"/>
      <c r="BC191" s="103"/>
      <c r="BD191" s="103"/>
      <c r="BE191" s="103"/>
      <c r="BF191" s="103"/>
      <c r="BG191" s="103"/>
      <c r="BH191" s="103"/>
      <c r="BI191" s="103"/>
      <c r="BJ191" s="103"/>
      <c r="BK191" s="103"/>
      <c r="BL191" s="103"/>
      <c r="BM191" s="103"/>
      <c r="BN191" s="103"/>
      <c r="BO191" s="103"/>
      <c r="BP191" s="103"/>
      <c r="BQ191" s="103"/>
      <c r="BR191" s="103"/>
      <c r="BS191" s="103"/>
      <c r="BT191" s="103"/>
      <c r="BU191" s="103"/>
      <c r="BV191" s="104"/>
      <c r="BW191" s="104"/>
    </row>
    <row r="192" spans="1:75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15">
        <f>SUMIF('1'!B:B,summary!A:A,'1'!D:D)</f>
        <v>0</v>
      </c>
      <c r="H192" s="15">
        <f>SUMIF('2'!B:B,summary!A:A,'2'!D:D)</f>
        <v>0</v>
      </c>
      <c r="I192" s="15">
        <f>SUMIF('3'!B:B,summary!A:A,'3'!D:D)</f>
        <v>0</v>
      </c>
      <c r="J192" s="15">
        <f>SUMIF('4'!B:B,summary!A:A,'4'!D:D)</f>
        <v>0</v>
      </c>
      <c r="K192" s="15">
        <f>SUMIF('5'!B:B,summary!A:A,'5'!D:D)</f>
        <v>0</v>
      </c>
      <c r="L192" s="15">
        <f>SUMIF('6'!B:B,summary!A:A,'6'!D:D)</f>
        <v>0</v>
      </c>
      <c r="M192" s="15">
        <f>SUMIF('7'!B:B,summary!A:A,'7'!D:D)</f>
        <v>0</v>
      </c>
      <c r="N192" s="15">
        <f>SUMIF('8'!B:B,summary!A:A,'8'!D:D)</f>
        <v>0</v>
      </c>
      <c r="O192" s="15">
        <f>SUMIF('9'!B:B,summary!A:A,'9'!D:D)</f>
        <v>0</v>
      </c>
      <c r="P192" s="15">
        <f>SUMIF('10'!B:B,summary!A:A,'10'!D:D)</f>
        <v>0</v>
      </c>
      <c r="Q192" s="15">
        <f>SUMIF('11'!B:B,summary!A:A,'11'!D:D)</f>
        <v>0</v>
      </c>
      <c r="R192" s="15">
        <f>SUMIF('12'!B:B,summary!A:A,'12'!D:D)</f>
        <v>0</v>
      </c>
      <c r="S192" s="15">
        <f>SUMIF('13'!B:B,summary!A:A,'13'!D:D)</f>
        <v>0</v>
      </c>
      <c r="T192" s="15">
        <f>SUMIF('14'!B:B,summary!A:A,'14'!D:D)</f>
        <v>0</v>
      </c>
      <c r="U192" s="15">
        <f>SUMIF('15'!B:B,summary!A:A,'15'!D:D)</f>
        <v>0</v>
      </c>
      <c r="V192" s="15">
        <f>SUMIF('16'!B:B,summary!A:A,'16'!D:D)</f>
        <v>0</v>
      </c>
      <c r="W192" s="15">
        <f>SUMIF('17'!B:B,summary!A:A,'17'!D:D)</f>
        <v>0</v>
      </c>
      <c r="X192" s="15">
        <f>SUMIF('18'!B:B,summary!A:A,'18'!D:D)</f>
        <v>0</v>
      </c>
      <c r="Y192" s="15">
        <f>SUMIF('19'!B:B,summary!A:A,'19'!D:D)</f>
        <v>0</v>
      </c>
      <c r="Z192" s="15">
        <f>SUMIF('20'!B:B,summary!A:A,'20'!D:D)</f>
        <v>0</v>
      </c>
      <c r="AA192" s="15">
        <f>SUMIF('21'!B:B,summary!A:A,'21'!D:D)</f>
        <v>0</v>
      </c>
      <c r="AB192" s="15">
        <f>SUMIF('22'!B:B,summary!A:A,'22'!D:D)</f>
        <v>0</v>
      </c>
      <c r="AC192" s="15">
        <f>SUMIF('23'!B:B,summary!A:A,'23'!D:D)</f>
        <v>0</v>
      </c>
      <c r="AD192" s="15">
        <f>SUMIF('24'!B:B,summary!A:A,'24'!D:D)</f>
        <v>0</v>
      </c>
      <c r="AE192" s="15">
        <f>SUMIF('25'!B:B,summary!A:A,'25'!D:D)</f>
        <v>0</v>
      </c>
      <c r="AF192" s="15">
        <f>SUMIF('26'!B:B,summary!A:A,'26'!D:D)</f>
        <v>0</v>
      </c>
      <c r="AG192" s="15">
        <f>SUMIF('27'!B:B,summary!A:A,'27'!D:D)</f>
        <v>0</v>
      </c>
      <c r="AH192" s="15">
        <f>SUMIF('28'!B:B,summary!A:A,'28'!D:D)</f>
        <v>0</v>
      </c>
      <c r="AI192" s="15">
        <f>SUMIF('29'!B:B,summary!A:A,'29'!D:D)</f>
        <v>0</v>
      </c>
      <c r="AJ192" s="15">
        <f>SUMIF('30'!B:B,summary!A:A,'30'!D:D)</f>
        <v>0</v>
      </c>
      <c r="AK192" s="15">
        <f>SUMIF('31'!B:B,summary!A:A,'31'!D:D)</f>
        <v>0</v>
      </c>
      <c r="AL192" s="41">
        <f t="shared" si="27"/>
        <v>0</v>
      </c>
      <c r="AM192" s="75"/>
      <c r="AN192" s="96">
        <f t="shared" si="25"/>
        <v>0</v>
      </c>
      <c r="AO192" s="74">
        <f t="shared" si="26"/>
        <v>0</v>
      </c>
      <c r="AP192" s="101"/>
      <c r="AQ192" s="102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  <c r="BG192" s="103"/>
      <c r="BH192" s="103"/>
      <c r="BI192" s="103"/>
      <c r="BJ192" s="103"/>
      <c r="BK192" s="103"/>
      <c r="BL192" s="103"/>
      <c r="BM192" s="103"/>
      <c r="BN192" s="103"/>
      <c r="BO192" s="103"/>
      <c r="BP192" s="103"/>
      <c r="BQ192" s="103"/>
      <c r="BR192" s="103"/>
      <c r="BS192" s="103"/>
      <c r="BT192" s="103"/>
      <c r="BU192" s="103"/>
      <c r="BV192" s="104"/>
      <c r="BW192" s="104"/>
    </row>
    <row r="193" spans="1:75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15">
        <f>SUMIF('1'!B:B,summary!A:A,'1'!D:D)</f>
        <v>0</v>
      </c>
      <c r="H193" s="15">
        <f>SUMIF('2'!B:B,summary!A:A,'2'!D:D)</f>
        <v>0</v>
      </c>
      <c r="I193" s="15">
        <f>SUMIF('3'!B:B,summary!A:A,'3'!D:D)</f>
        <v>0</v>
      </c>
      <c r="J193" s="15">
        <f>SUMIF('4'!B:B,summary!A:A,'4'!D:D)</f>
        <v>0</v>
      </c>
      <c r="K193" s="15">
        <f>SUMIF('5'!B:B,summary!A:A,'5'!D:D)</f>
        <v>0</v>
      </c>
      <c r="L193" s="15">
        <f>SUMIF('6'!B:B,summary!A:A,'6'!D:D)</f>
        <v>0</v>
      </c>
      <c r="M193" s="15">
        <f>SUMIF('7'!B:B,summary!A:A,'7'!D:D)</f>
        <v>0</v>
      </c>
      <c r="N193" s="15">
        <f>SUMIF('8'!B:B,summary!A:A,'8'!D:D)</f>
        <v>0</v>
      </c>
      <c r="O193" s="15">
        <f>SUMIF('9'!B:B,summary!A:A,'9'!D:D)</f>
        <v>0</v>
      </c>
      <c r="P193" s="15">
        <f>SUMIF('10'!B:B,summary!A:A,'10'!D:D)</f>
        <v>0</v>
      </c>
      <c r="Q193" s="15">
        <f>SUMIF('11'!B:B,summary!A:A,'11'!D:D)</f>
        <v>0</v>
      </c>
      <c r="R193" s="15">
        <f>SUMIF('12'!B:B,summary!A:A,'12'!D:D)</f>
        <v>0</v>
      </c>
      <c r="S193" s="15">
        <f>SUMIF('13'!B:B,summary!A:A,'13'!D:D)</f>
        <v>0</v>
      </c>
      <c r="T193" s="15">
        <f>SUMIF('14'!B:B,summary!A:A,'14'!D:D)</f>
        <v>0</v>
      </c>
      <c r="U193" s="15">
        <f>SUMIF('15'!B:B,summary!A:A,'15'!D:D)</f>
        <v>0</v>
      </c>
      <c r="V193" s="15">
        <f>SUMIF('16'!B:B,summary!A:A,'16'!D:D)</f>
        <v>0</v>
      </c>
      <c r="W193" s="15">
        <f>SUMIF('17'!B:B,summary!A:A,'17'!D:D)</f>
        <v>0</v>
      </c>
      <c r="X193" s="15">
        <f>SUMIF('18'!B:B,summary!A:A,'18'!D:D)</f>
        <v>0</v>
      </c>
      <c r="Y193" s="15">
        <f>SUMIF('19'!B:B,summary!A:A,'19'!D:D)</f>
        <v>0</v>
      </c>
      <c r="Z193" s="15">
        <f>SUMIF('20'!B:B,summary!A:A,'20'!D:D)</f>
        <v>0</v>
      </c>
      <c r="AA193" s="15">
        <f>SUMIF('21'!B:B,summary!A:A,'21'!D:D)</f>
        <v>0</v>
      </c>
      <c r="AB193" s="15">
        <f>SUMIF('22'!B:B,summary!A:A,'22'!D:D)</f>
        <v>0</v>
      </c>
      <c r="AC193" s="15">
        <f>SUMIF('23'!B:B,summary!A:A,'23'!D:D)</f>
        <v>0</v>
      </c>
      <c r="AD193" s="15">
        <f>SUMIF('24'!B:B,summary!A:A,'24'!D:D)</f>
        <v>0</v>
      </c>
      <c r="AE193" s="15">
        <f>SUMIF('25'!B:B,summary!A:A,'25'!D:D)</f>
        <v>0</v>
      </c>
      <c r="AF193" s="15">
        <f>SUMIF('26'!B:B,summary!A:A,'26'!D:D)</f>
        <v>0</v>
      </c>
      <c r="AG193" s="15">
        <f>SUMIF('27'!B:B,summary!A:A,'27'!D:D)</f>
        <v>0</v>
      </c>
      <c r="AH193" s="15">
        <f>SUMIF('28'!B:B,summary!A:A,'28'!D:D)</f>
        <v>0</v>
      </c>
      <c r="AI193" s="15">
        <f>SUMIF('29'!B:B,summary!A:A,'29'!D:D)</f>
        <v>0</v>
      </c>
      <c r="AJ193" s="15">
        <f>SUMIF('30'!B:B,summary!A:A,'30'!D:D)</f>
        <v>0</v>
      </c>
      <c r="AK193" s="15">
        <f>SUMIF('31'!B:B,summary!A:A,'31'!D:D)</f>
        <v>0</v>
      </c>
      <c r="AL193" s="41">
        <f t="shared" si="27"/>
        <v>0</v>
      </c>
      <c r="AM193" s="75"/>
      <c r="AN193" s="96">
        <f t="shared" si="25"/>
        <v>0</v>
      </c>
      <c r="AO193" s="74">
        <f t="shared" si="26"/>
        <v>0</v>
      </c>
      <c r="AP193" s="101"/>
      <c r="AQ193" s="102"/>
      <c r="AR193" s="103"/>
      <c r="AS193" s="103"/>
      <c r="AT193" s="103"/>
      <c r="AU193" s="103"/>
      <c r="AV193" s="103"/>
      <c r="AW193" s="103"/>
      <c r="AX193" s="103"/>
      <c r="AY193" s="103"/>
      <c r="AZ193" s="103"/>
      <c r="BA193" s="103"/>
      <c r="BB193" s="103"/>
      <c r="BC193" s="103"/>
      <c r="BD193" s="103"/>
      <c r="BE193" s="103"/>
      <c r="BF193" s="103"/>
      <c r="BG193" s="103"/>
      <c r="BH193" s="103"/>
      <c r="BI193" s="103"/>
      <c r="BJ193" s="103"/>
      <c r="BK193" s="103"/>
      <c r="BL193" s="103"/>
      <c r="BM193" s="103"/>
      <c r="BN193" s="103"/>
      <c r="BO193" s="103"/>
      <c r="BP193" s="103"/>
      <c r="BQ193" s="103"/>
      <c r="BR193" s="103"/>
      <c r="BS193" s="103"/>
      <c r="BT193" s="103"/>
      <c r="BU193" s="103"/>
      <c r="BV193" s="104"/>
      <c r="BW193" s="104"/>
    </row>
    <row r="194" spans="1:75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15">
        <f>SUMIF('1'!B:B,summary!A:A,'1'!D:D)</f>
        <v>0</v>
      </c>
      <c r="H194" s="15">
        <f>SUMIF('2'!B:B,summary!A:A,'2'!D:D)</f>
        <v>1</v>
      </c>
      <c r="I194" s="15">
        <f>SUMIF('3'!B:B,summary!A:A,'3'!D:D)</f>
        <v>2</v>
      </c>
      <c r="J194" s="15">
        <f>SUMIF('4'!B:B,summary!A:A,'4'!D:D)</f>
        <v>0</v>
      </c>
      <c r="K194" s="15">
        <f>SUMIF('5'!B:B,summary!A:A,'5'!D:D)</f>
        <v>0</v>
      </c>
      <c r="L194" s="15">
        <f>SUMIF('6'!B:B,summary!A:A,'6'!D:D)</f>
        <v>0</v>
      </c>
      <c r="M194" s="15">
        <f>SUMIF('7'!B:B,summary!A:A,'7'!D:D)</f>
        <v>0</v>
      </c>
      <c r="N194" s="15">
        <f>SUMIF('8'!B:B,summary!A:A,'8'!D:D)</f>
        <v>0</v>
      </c>
      <c r="O194" s="15">
        <f>SUMIF('9'!B:B,summary!A:A,'9'!D:D)</f>
        <v>0</v>
      </c>
      <c r="P194" s="15">
        <f>SUMIF('10'!B:B,summary!A:A,'10'!D:D)</f>
        <v>0</v>
      </c>
      <c r="Q194" s="15">
        <f>SUMIF('11'!B:B,summary!A:A,'11'!D:D)</f>
        <v>0</v>
      </c>
      <c r="R194" s="15">
        <f>SUMIF('12'!B:B,summary!A:A,'12'!D:D)</f>
        <v>0</v>
      </c>
      <c r="S194" s="15">
        <f>SUMIF('13'!B:B,summary!A:A,'13'!D:D)</f>
        <v>0</v>
      </c>
      <c r="T194" s="15">
        <f>SUMIF('14'!B:B,summary!A:A,'14'!D:D)</f>
        <v>0</v>
      </c>
      <c r="U194" s="15">
        <f>SUMIF('15'!B:B,summary!A:A,'15'!D:D)</f>
        <v>0</v>
      </c>
      <c r="V194" s="15">
        <f>SUMIF('16'!B:B,summary!A:A,'16'!D:D)</f>
        <v>5</v>
      </c>
      <c r="W194" s="15">
        <f>SUMIF('17'!B:B,summary!A:A,'17'!D:D)</f>
        <v>1</v>
      </c>
      <c r="X194" s="15">
        <f>SUMIF('18'!B:B,summary!A:A,'18'!D:D)</f>
        <v>0</v>
      </c>
      <c r="Y194" s="15">
        <f>SUMIF('19'!B:B,summary!A:A,'19'!D:D)</f>
        <v>0</v>
      </c>
      <c r="Z194" s="15">
        <f>SUMIF('20'!B:B,summary!A:A,'20'!D:D)</f>
        <v>0</v>
      </c>
      <c r="AA194" s="15">
        <f>SUMIF('21'!B:B,summary!A:A,'21'!D:D)</f>
        <v>0</v>
      </c>
      <c r="AB194" s="15">
        <f>SUMIF('22'!B:B,summary!A:A,'22'!D:D)</f>
        <v>0</v>
      </c>
      <c r="AC194" s="15">
        <f>SUMIF('23'!B:B,summary!A:A,'23'!D:D)</f>
        <v>1</v>
      </c>
      <c r="AD194" s="15">
        <f>SUMIF('24'!B:B,summary!A:A,'24'!D:D)</f>
        <v>0</v>
      </c>
      <c r="AE194" s="15">
        <f>SUMIF('25'!B:B,summary!A:A,'25'!D:D)</f>
        <v>0</v>
      </c>
      <c r="AF194" s="15">
        <f>SUMIF('26'!B:B,summary!A:A,'26'!D:D)</f>
        <v>0</v>
      </c>
      <c r="AG194" s="15">
        <f>SUMIF('27'!B:B,summary!A:A,'27'!D:D)</f>
        <v>0</v>
      </c>
      <c r="AH194" s="15">
        <f>SUMIF('28'!B:B,summary!A:A,'28'!D:D)</f>
        <v>0</v>
      </c>
      <c r="AI194" s="15">
        <f>SUMIF('29'!B:B,summary!A:A,'29'!D:D)</f>
        <v>0</v>
      </c>
      <c r="AJ194" s="15">
        <f>SUMIF('30'!B:B,summary!A:A,'30'!D:D)</f>
        <v>1</v>
      </c>
      <c r="AK194" s="15">
        <f>SUMIF('31'!B:B,summary!A:A,'31'!D:D)</f>
        <v>0</v>
      </c>
      <c r="AL194" s="41">
        <f t="shared" si="27"/>
        <v>11</v>
      </c>
      <c r="AM194" s="75"/>
      <c r="AN194" s="96">
        <f t="shared" si="25"/>
        <v>0</v>
      </c>
      <c r="AO194" s="74">
        <f t="shared" si="26"/>
        <v>-11</v>
      </c>
      <c r="AP194" s="101"/>
      <c r="AQ194" s="102"/>
      <c r="AR194" s="103"/>
      <c r="AS194" s="103"/>
      <c r="AT194" s="103"/>
      <c r="AU194" s="103"/>
      <c r="AV194" s="103"/>
      <c r="AW194" s="103"/>
      <c r="AX194" s="103"/>
      <c r="AY194" s="103"/>
      <c r="AZ194" s="103"/>
      <c r="BA194" s="103"/>
      <c r="BB194" s="103"/>
      <c r="BC194" s="103"/>
      <c r="BD194" s="103"/>
      <c r="BE194" s="103"/>
      <c r="BF194" s="103"/>
      <c r="BG194" s="103"/>
      <c r="BH194" s="103"/>
      <c r="BI194" s="103"/>
      <c r="BJ194" s="103"/>
      <c r="BK194" s="103"/>
      <c r="BL194" s="103"/>
      <c r="BM194" s="103"/>
      <c r="BN194" s="103"/>
      <c r="BO194" s="103"/>
      <c r="BP194" s="103"/>
      <c r="BQ194" s="103"/>
      <c r="BR194" s="103"/>
      <c r="BS194" s="103"/>
      <c r="BT194" s="103"/>
      <c r="BU194" s="103"/>
      <c r="BV194" s="104"/>
      <c r="BW194" s="104"/>
    </row>
    <row r="195" spans="1:75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15">
        <f>SUMIF('1'!B:B,summary!A:A,'1'!D:D)</f>
        <v>0</v>
      </c>
      <c r="H195" s="15">
        <f>SUMIF('2'!B:B,summary!A:A,'2'!D:D)</f>
        <v>0</v>
      </c>
      <c r="I195" s="15">
        <f>SUMIF('3'!B:B,summary!A:A,'3'!D:D)</f>
        <v>0</v>
      </c>
      <c r="J195" s="15">
        <f>SUMIF('4'!B:B,summary!A:A,'4'!D:D)</f>
        <v>0</v>
      </c>
      <c r="K195" s="15">
        <f>SUMIF('5'!B:B,summary!A:A,'5'!D:D)</f>
        <v>0</v>
      </c>
      <c r="L195" s="15">
        <f>SUMIF('6'!B:B,summary!A:A,'6'!D:D)</f>
        <v>0</v>
      </c>
      <c r="M195" s="15">
        <f>SUMIF('7'!B:B,summary!A:A,'7'!D:D)</f>
        <v>0</v>
      </c>
      <c r="N195" s="15">
        <f>SUMIF('8'!B:B,summary!A:A,'8'!D:D)</f>
        <v>1</v>
      </c>
      <c r="O195" s="15">
        <f>SUMIF('9'!B:B,summary!A:A,'9'!D:D)</f>
        <v>0</v>
      </c>
      <c r="P195" s="15">
        <f>SUMIF('10'!B:B,summary!A:A,'10'!D:D)</f>
        <v>0</v>
      </c>
      <c r="Q195" s="15">
        <f>SUMIF('11'!B:B,summary!A:A,'11'!D:D)</f>
        <v>0</v>
      </c>
      <c r="R195" s="15">
        <f>SUMIF('12'!B:B,summary!A:A,'12'!D:D)</f>
        <v>0</v>
      </c>
      <c r="S195" s="15">
        <f>SUMIF('13'!B:B,summary!A:A,'13'!D:D)</f>
        <v>0</v>
      </c>
      <c r="T195" s="15">
        <f>SUMIF('14'!B:B,summary!A:A,'14'!D:D)</f>
        <v>0</v>
      </c>
      <c r="U195" s="15">
        <f>SUMIF('15'!B:B,summary!A:A,'15'!D:D)</f>
        <v>0</v>
      </c>
      <c r="V195" s="15">
        <f>SUMIF('16'!B:B,summary!A:A,'16'!D:D)</f>
        <v>0</v>
      </c>
      <c r="W195" s="15">
        <f>SUMIF('17'!B:B,summary!A:A,'17'!D:D)</f>
        <v>0</v>
      </c>
      <c r="X195" s="15">
        <f>SUMIF('18'!B:B,summary!A:A,'18'!D:D)</f>
        <v>0</v>
      </c>
      <c r="Y195" s="15">
        <f>SUMIF('19'!B:B,summary!A:A,'19'!D:D)</f>
        <v>0</v>
      </c>
      <c r="Z195" s="15">
        <f>SUMIF('20'!B:B,summary!A:A,'20'!D:D)</f>
        <v>0</v>
      </c>
      <c r="AA195" s="15">
        <f>SUMIF('21'!B:B,summary!A:A,'21'!D:D)</f>
        <v>0</v>
      </c>
      <c r="AB195" s="15">
        <f>SUMIF('22'!B:B,summary!A:A,'22'!D:D)</f>
        <v>0</v>
      </c>
      <c r="AC195" s="15">
        <f>SUMIF('23'!B:B,summary!A:A,'23'!D:D)</f>
        <v>0</v>
      </c>
      <c r="AD195" s="15">
        <f>SUMIF('24'!B:B,summary!A:A,'24'!D:D)</f>
        <v>1</v>
      </c>
      <c r="AE195" s="15">
        <f>SUMIF('25'!B:B,summary!A:A,'25'!D:D)</f>
        <v>0</v>
      </c>
      <c r="AF195" s="15">
        <f>SUMIF('26'!B:B,summary!A:A,'26'!D:D)</f>
        <v>1</v>
      </c>
      <c r="AG195" s="15">
        <f>SUMIF('27'!B:B,summary!A:A,'27'!D:D)</f>
        <v>0</v>
      </c>
      <c r="AH195" s="15">
        <f>SUMIF('28'!B:B,summary!A:A,'28'!D:D)</f>
        <v>0</v>
      </c>
      <c r="AI195" s="15">
        <f>SUMIF('29'!B:B,summary!A:A,'29'!D:D)</f>
        <v>0</v>
      </c>
      <c r="AJ195" s="15">
        <f>SUMIF('30'!B:B,summary!A:A,'30'!D:D)</f>
        <v>0</v>
      </c>
      <c r="AK195" s="15">
        <f>SUMIF('31'!B:B,summary!A:A,'31'!D:D)</f>
        <v>0</v>
      </c>
      <c r="AL195" s="41">
        <f t="shared" si="27"/>
        <v>3</v>
      </c>
      <c r="AM195" s="75"/>
      <c r="AN195" s="96">
        <f t="shared" si="25"/>
        <v>0</v>
      </c>
      <c r="AO195" s="74">
        <f t="shared" si="26"/>
        <v>-3</v>
      </c>
      <c r="AP195" s="101"/>
      <c r="AQ195" s="102"/>
      <c r="AR195" s="103"/>
      <c r="AS195" s="103"/>
      <c r="AT195" s="103"/>
      <c r="AU195" s="103"/>
      <c r="AV195" s="103"/>
      <c r="AW195" s="103"/>
      <c r="AX195" s="103"/>
      <c r="AY195" s="103"/>
      <c r="AZ195" s="103"/>
      <c r="BA195" s="103"/>
      <c r="BB195" s="103"/>
      <c r="BC195" s="103"/>
      <c r="BD195" s="103"/>
      <c r="BE195" s="103"/>
      <c r="BF195" s="103"/>
      <c r="BG195" s="103"/>
      <c r="BH195" s="103"/>
      <c r="BI195" s="103"/>
      <c r="BJ195" s="103"/>
      <c r="BK195" s="103"/>
      <c r="BL195" s="103"/>
      <c r="BM195" s="103"/>
      <c r="BN195" s="103"/>
      <c r="BO195" s="103"/>
      <c r="BP195" s="103"/>
      <c r="BQ195" s="103"/>
      <c r="BR195" s="103"/>
      <c r="BS195" s="103"/>
      <c r="BT195" s="103"/>
      <c r="BU195" s="103"/>
      <c r="BV195" s="104"/>
      <c r="BW195" s="104"/>
    </row>
    <row r="196" spans="1:75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15">
        <f>SUMIF('1'!B:B,summary!A:A,'1'!D:D)</f>
        <v>0</v>
      </c>
      <c r="H196" s="15">
        <f>SUMIF('2'!B:B,summary!A:A,'2'!D:D)</f>
        <v>0</v>
      </c>
      <c r="I196" s="15">
        <f>SUMIF('3'!B:B,summary!A:A,'3'!D:D)</f>
        <v>0</v>
      </c>
      <c r="J196" s="15">
        <f>SUMIF('4'!B:B,summary!A:A,'4'!D:D)</f>
        <v>0</v>
      </c>
      <c r="K196" s="15">
        <f>SUMIF('5'!B:B,summary!A:A,'5'!D:D)</f>
        <v>0</v>
      </c>
      <c r="L196" s="15">
        <f>SUMIF('6'!B:B,summary!A:A,'6'!D:D)</f>
        <v>0</v>
      </c>
      <c r="M196" s="15">
        <f>SUMIF('7'!B:B,summary!A:A,'7'!D:D)</f>
        <v>0</v>
      </c>
      <c r="N196" s="15">
        <f>SUMIF('8'!B:B,summary!A:A,'8'!D:D)</f>
        <v>0</v>
      </c>
      <c r="O196" s="15">
        <f>SUMIF('9'!B:B,summary!A:A,'9'!D:D)</f>
        <v>0</v>
      </c>
      <c r="P196" s="15">
        <f>SUMIF('10'!B:B,summary!A:A,'10'!D:D)</f>
        <v>0</v>
      </c>
      <c r="Q196" s="15">
        <f>SUMIF('11'!B:B,summary!A:A,'11'!D:D)</f>
        <v>0</v>
      </c>
      <c r="R196" s="15">
        <f>SUMIF('12'!B:B,summary!A:A,'12'!D:D)</f>
        <v>0</v>
      </c>
      <c r="S196" s="15">
        <f>SUMIF('13'!B:B,summary!A:A,'13'!D:D)</f>
        <v>0</v>
      </c>
      <c r="T196" s="15">
        <f>SUMIF('14'!B:B,summary!A:A,'14'!D:D)</f>
        <v>0</v>
      </c>
      <c r="U196" s="15">
        <f>SUMIF('15'!B:B,summary!A:A,'15'!D:D)</f>
        <v>0</v>
      </c>
      <c r="V196" s="15">
        <f>SUMIF('16'!B:B,summary!A:A,'16'!D:D)</f>
        <v>0</v>
      </c>
      <c r="W196" s="15">
        <f>SUMIF('17'!B:B,summary!A:A,'17'!D:D)</f>
        <v>0</v>
      </c>
      <c r="X196" s="15">
        <f>SUMIF('18'!B:B,summary!A:A,'18'!D:D)</f>
        <v>0</v>
      </c>
      <c r="Y196" s="15">
        <f>SUMIF('19'!B:B,summary!A:A,'19'!D:D)</f>
        <v>0</v>
      </c>
      <c r="Z196" s="15">
        <f>SUMIF('20'!B:B,summary!A:A,'20'!D:D)</f>
        <v>0</v>
      </c>
      <c r="AA196" s="15">
        <f>SUMIF('21'!B:B,summary!A:A,'21'!D:D)</f>
        <v>0</v>
      </c>
      <c r="AB196" s="15">
        <f>SUMIF('22'!B:B,summary!A:A,'22'!D:D)</f>
        <v>0</v>
      </c>
      <c r="AC196" s="15">
        <f>SUMIF('23'!B:B,summary!A:A,'23'!D:D)</f>
        <v>0</v>
      </c>
      <c r="AD196" s="15">
        <f>SUMIF('24'!B:B,summary!A:A,'24'!D:D)</f>
        <v>0</v>
      </c>
      <c r="AE196" s="15">
        <f>SUMIF('25'!B:B,summary!A:A,'25'!D:D)</f>
        <v>0</v>
      </c>
      <c r="AF196" s="15">
        <f>SUMIF('26'!B:B,summary!A:A,'26'!D:D)</f>
        <v>0</v>
      </c>
      <c r="AG196" s="15">
        <f>SUMIF('27'!B:B,summary!A:A,'27'!D:D)</f>
        <v>0</v>
      </c>
      <c r="AH196" s="15">
        <f>SUMIF('28'!B:B,summary!A:A,'28'!D:D)</f>
        <v>0</v>
      </c>
      <c r="AI196" s="15">
        <f>SUMIF('29'!B:B,summary!A:A,'29'!D:D)</f>
        <v>0</v>
      </c>
      <c r="AJ196" s="15">
        <f>SUMIF('30'!B:B,summary!A:A,'30'!D:D)</f>
        <v>0</v>
      </c>
      <c r="AK196" s="15">
        <f>SUMIF('31'!B:B,summary!A:A,'31'!D:D)</f>
        <v>0</v>
      </c>
      <c r="AL196" s="41">
        <f t="shared" si="27"/>
        <v>0</v>
      </c>
      <c r="AM196" s="75"/>
      <c r="AN196" s="96">
        <f t="shared" si="25"/>
        <v>0</v>
      </c>
      <c r="AO196" s="74">
        <f t="shared" si="26"/>
        <v>0</v>
      </c>
      <c r="AP196" s="101"/>
      <c r="AQ196" s="102"/>
      <c r="AR196" s="103"/>
      <c r="AS196" s="103"/>
      <c r="AT196" s="103"/>
      <c r="AU196" s="103"/>
      <c r="AV196" s="103"/>
      <c r="AW196" s="103"/>
      <c r="AX196" s="103"/>
      <c r="AY196" s="103"/>
      <c r="AZ196" s="103"/>
      <c r="BA196" s="103"/>
      <c r="BB196" s="103"/>
      <c r="BC196" s="103"/>
      <c r="BD196" s="103"/>
      <c r="BE196" s="103"/>
      <c r="BF196" s="103"/>
      <c r="BG196" s="103"/>
      <c r="BH196" s="103"/>
      <c r="BI196" s="103"/>
      <c r="BJ196" s="103"/>
      <c r="BK196" s="103"/>
      <c r="BL196" s="103"/>
      <c r="BM196" s="103"/>
      <c r="BN196" s="103"/>
      <c r="BO196" s="103"/>
      <c r="BP196" s="103"/>
      <c r="BQ196" s="103"/>
      <c r="BR196" s="103"/>
      <c r="BS196" s="103"/>
      <c r="BT196" s="103"/>
      <c r="BU196" s="103"/>
      <c r="BV196" s="104"/>
      <c r="BW196" s="104"/>
    </row>
    <row r="197" spans="1:75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15">
        <f>SUMIF('1'!B:B,summary!A:A,'1'!D:D)</f>
        <v>0</v>
      </c>
      <c r="H197" s="15">
        <f>SUMIF('2'!B:B,summary!A:A,'2'!D:D)</f>
        <v>0</v>
      </c>
      <c r="I197" s="15">
        <f>SUMIF('3'!B:B,summary!A:A,'3'!D:D)</f>
        <v>0</v>
      </c>
      <c r="J197" s="15">
        <f>SUMIF('4'!B:B,summary!A:A,'4'!D:D)</f>
        <v>0</v>
      </c>
      <c r="K197" s="15">
        <f>SUMIF('5'!B:B,summary!A:A,'5'!D:D)</f>
        <v>0</v>
      </c>
      <c r="L197" s="15">
        <f>SUMIF('6'!B:B,summary!A:A,'6'!D:D)</f>
        <v>0</v>
      </c>
      <c r="M197" s="15">
        <f>SUMIF('7'!B:B,summary!A:A,'7'!D:D)</f>
        <v>0</v>
      </c>
      <c r="N197" s="15">
        <f>SUMIF('8'!B:B,summary!A:A,'8'!D:D)</f>
        <v>0</v>
      </c>
      <c r="O197" s="15">
        <f>SUMIF('9'!B:B,summary!A:A,'9'!D:D)</f>
        <v>0</v>
      </c>
      <c r="P197" s="15">
        <f>SUMIF('10'!B:B,summary!A:A,'10'!D:D)</f>
        <v>0</v>
      </c>
      <c r="Q197" s="15">
        <f>SUMIF('11'!B:B,summary!A:A,'11'!D:D)</f>
        <v>1</v>
      </c>
      <c r="R197" s="15">
        <f>SUMIF('12'!B:B,summary!A:A,'12'!D:D)</f>
        <v>0</v>
      </c>
      <c r="S197" s="15">
        <f>SUMIF('13'!B:B,summary!A:A,'13'!D:D)</f>
        <v>0</v>
      </c>
      <c r="T197" s="15">
        <f>SUMIF('14'!B:B,summary!A:A,'14'!D:D)</f>
        <v>0</v>
      </c>
      <c r="U197" s="15">
        <f>SUMIF('15'!B:B,summary!A:A,'15'!D:D)</f>
        <v>1</v>
      </c>
      <c r="V197" s="15">
        <f>SUMIF('16'!B:B,summary!A:A,'16'!D:D)</f>
        <v>1</v>
      </c>
      <c r="W197" s="15">
        <f>SUMIF('17'!B:B,summary!A:A,'17'!D:D)</f>
        <v>0</v>
      </c>
      <c r="X197" s="15">
        <f>SUMIF('18'!B:B,summary!A:A,'18'!D:D)</f>
        <v>0</v>
      </c>
      <c r="Y197" s="15">
        <f>SUMIF('19'!B:B,summary!A:A,'19'!D:D)</f>
        <v>1</v>
      </c>
      <c r="Z197" s="15">
        <f>SUMIF('20'!B:B,summary!A:A,'20'!D:D)</f>
        <v>0</v>
      </c>
      <c r="AA197" s="15">
        <f>SUMIF('21'!B:B,summary!A:A,'21'!D:D)</f>
        <v>0</v>
      </c>
      <c r="AB197" s="15">
        <f>SUMIF('22'!B:B,summary!A:A,'22'!D:D)</f>
        <v>0</v>
      </c>
      <c r="AC197" s="15">
        <f>SUMIF('23'!B:B,summary!A:A,'23'!D:D)</f>
        <v>0</v>
      </c>
      <c r="AD197" s="15">
        <f>SUMIF('24'!B:B,summary!A:A,'24'!D:D)</f>
        <v>0</v>
      </c>
      <c r="AE197" s="15">
        <f>SUMIF('25'!B:B,summary!A:A,'25'!D:D)</f>
        <v>0</v>
      </c>
      <c r="AF197" s="15">
        <f>SUMIF('26'!B:B,summary!A:A,'26'!D:D)</f>
        <v>0</v>
      </c>
      <c r="AG197" s="15">
        <f>SUMIF('27'!B:B,summary!A:A,'27'!D:D)</f>
        <v>0</v>
      </c>
      <c r="AH197" s="15">
        <f>SUMIF('28'!B:B,summary!A:A,'28'!D:D)</f>
        <v>0</v>
      </c>
      <c r="AI197" s="15">
        <f>SUMIF('29'!B:B,summary!A:A,'29'!D:D)</f>
        <v>0</v>
      </c>
      <c r="AJ197" s="15">
        <f>SUMIF('30'!B:B,summary!A:A,'30'!D:D)</f>
        <v>0</v>
      </c>
      <c r="AK197" s="15">
        <f>SUMIF('31'!B:B,summary!A:A,'31'!D:D)</f>
        <v>0</v>
      </c>
      <c r="AL197" s="41">
        <f t="shared" si="27"/>
        <v>4</v>
      </c>
      <c r="AM197" s="75"/>
      <c r="AN197" s="96">
        <f t="shared" si="25"/>
        <v>0</v>
      </c>
      <c r="AO197" s="74">
        <f t="shared" si="26"/>
        <v>-4</v>
      </c>
      <c r="AP197" s="101"/>
      <c r="AQ197" s="102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  <c r="BE197" s="103"/>
      <c r="BF197" s="103"/>
      <c r="BG197" s="103"/>
      <c r="BH197" s="103"/>
      <c r="BI197" s="103"/>
      <c r="BJ197" s="103"/>
      <c r="BK197" s="103"/>
      <c r="BL197" s="103"/>
      <c r="BM197" s="103"/>
      <c r="BN197" s="103"/>
      <c r="BO197" s="103"/>
      <c r="BP197" s="103"/>
      <c r="BQ197" s="103"/>
      <c r="BR197" s="103"/>
      <c r="BS197" s="103"/>
      <c r="BT197" s="103"/>
      <c r="BU197" s="103"/>
      <c r="BV197" s="104"/>
      <c r="BW197" s="104"/>
    </row>
    <row r="198" spans="1:75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15">
        <f>SUMIF('1'!B:B,summary!A:A,'1'!D:D)</f>
        <v>0</v>
      </c>
      <c r="H198" s="15">
        <f>SUMIF('2'!B:B,summary!A:A,'2'!D:D)</f>
        <v>0</v>
      </c>
      <c r="I198" s="15">
        <f>SUMIF('3'!B:B,summary!A:A,'3'!D:D)</f>
        <v>0</v>
      </c>
      <c r="J198" s="15">
        <f>SUMIF('4'!B:B,summary!A:A,'4'!D:D)</f>
        <v>0</v>
      </c>
      <c r="K198" s="15">
        <f>SUMIF('5'!B:B,summary!A:A,'5'!D:D)</f>
        <v>0</v>
      </c>
      <c r="L198" s="15">
        <f>SUMIF('6'!B:B,summary!A:A,'6'!D:D)</f>
        <v>0</v>
      </c>
      <c r="M198" s="15">
        <f>SUMIF('7'!B:B,summary!A:A,'7'!D:D)</f>
        <v>0</v>
      </c>
      <c r="N198" s="15">
        <f>SUMIF('8'!B:B,summary!A:A,'8'!D:D)</f>
        <v>0</v>
      </c>
      <c r="O198" s="15">
        <f>SUMIF('9'!B:B,summary!A:A,'9'!D:D)</f>
        <v>0</v>
      </c>
      <c r="P198" s="15">
        <f>SUMIF('10'!B:B,summary!A:A,'10'!D:D)</f>
        <v>0</v>
      </c>
      <c r="Q198" s="15">
        <f>SUMIF('11'!B:B,summary!A:A,'11'!D:D)</f>
        <v>0</v>
      </c>
      <c r="R198" s="15">
        <f>SUMIF('12'!B:B,summary!A:A,'12'!D:D)</f>
        <v>0</v>
      </c>
      <c r="S198" s="15">
        <f>SUMIF('13'!B:B,summary!A:A,'13'!D:D)</f>
        <v>0</v>
      </c>
      <c r="T198" s="15">
        <f>SUMIF('14'!B:B,summary!A:A,'14'!D:D)</f>
        <v>0</v>
      </c>
      <c r="U198" s="15">
        <f>SUMIF('15'!B:B,summary!A:A,'15'!D:D)</f>
        <v>0</v>
      </c>
      <c r="V198" s="15">
        <f>SUMIF('16'!B:B,summary!A:A,'16'!D:D)</f>
        <v>0</v>
      </c>
      <c r="W198" s="15">
        <f>SUMIF('17'!B:B,summary!A:A,'17'!D:D)</f>
        <v>0</v>
      </c>
      <c r="X198" s="15">
        <f>SUMIF('18'!B:B,summary!A:A,'18'!D:D)</f>
        <v>0</v>
      </c>
      <c r="Y198" s="15">
        <f>SUMIF('19'!B:B,summary!A:A,'19'!D:D)</f>
        <v>0</v>
      </c>
      <c r="Z198" s="15">
        <f>SUMIF('20'!B:B,summary!A:A,'20'!D:D)</f>
        <v>0</v>
      </c>
      <c r="AA198" s="15">
        <f>SUMIF('21'!B:B,summary!A:A,'21'!D:D)</f>
        <v>0</v>
      </c>
      <c r="AB198" s="15">
        <f>SUMIF('22'!B:B,summary!A:A,'22'!D:D)</f>
        <v>0</v>
      </c>
      <c r="AC198" s="15">
        <f>SUMIF('23'!B:B,summary!A:A,'23'!D:D)</f>
        <v>0</v>
      </c>
      <c r="AD198" s="15">
        <f>SUMIF('24'!B:B,summary!A:A,'24'!D:D)</f>
        <v>0</v>
      </c>
      <c r="AE198" s="15">
        <f>SUMIF('25'!B:B,summary!A:A,'25'!D:D)</f>
        <v>0</v>
      </c>
      <c r="AF198" s="15">
        <f>SUMIF('26'!B:B,summary!A:A,'26'!D:D)</f>
        <v>0</v>
      </c>
      <c r="AG198" s="15">
        <f>SUMIF('27'!B:B,summary!A:A,'27'!D:D)</f>
        <v>0</v>
      </c>
      <c r="AH198" s="15">
        <f>SUMIF('28'!B:B,summary!A:A,'28'!D:D)</f>
        <v>0</v>
      </c>
      <c r="AI198" s="15">
        <f>SUMIF('29'!B:B,summary!A:A,'29'!D:D)</f>
        <v>0</v>
      </c>
      <c r="AJ198" s="15">
        <f>SUMIF('30'!B:B,summary!A:A,'30'!D:D)</f>
        <v>0</v>
      </c>
      <c r="AK198" s="15">
        <f>SUMIF('31'!B:B,summary!A:A,'31'!D:D)</f>
        <v>0</v>
      </c>
      <c r="AL198" s="41">
        <f t="shared" si="27"/>
        <v>0</v>
      </c>
      <c r="AM198" s="75"/>
      <c r="AN198" s="96">
        <f t="shared" ref="AN198:AN261" si="28">SUM(AP198:BU198)</f>
        <v>0</v>
      </c>
      <c r="AO198" s="74">
        <f t="shared" ref="AO198:AO261" si="29">AM198+AN198-AL198</f>
        <v>0</v>
      </c>
      <c r="AP198" s="101"/>
      <c r="AQ198" s="102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3"/>
      <c r="BG198" s="103"/>
      <c r="BH198" s="103"/>
      <c r="BI198" s="103"/>
      <c r="BJ198" s="103"/>
      <c r="BK198" s="103"/>
      <c r="BL198" s="103"/>
      <c r="BM198" s="103"/>
      <c r="BN198" s="103"/>
      <c r="BO198" s="103"/>
      <c r="BP198" s="103"/>
      <c r="BQ198" s="103"/>
      <c r="BR198" s="103"/>
      <c r="BS198" s="103"/>
      <c r="BT198" s="103"/>
      <c r="BU198" s="103"/>
      <c r="BV198" s="104"/>
      <c r="BW198" s="104"/>
    </row>
    <row r="199" spans="1:75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15">
        <f>SUMIF('1'!B:B,summary!A:A,'1'!D:D)</f>
        <v>0</v>
      </c>
      <c r="H199" s="15">
        <f>SUMIF('2'!B:B,summary!A:A,'2'!D:D)</f>
        <v>0</v>
      </c>
      <c r="I199" s="15">
        <f>SUMIF('3'!B:B,summary!A:A,'3'!D:D)</f>
        <v>0</v>
      </c>
      <c r="J199" s="15">
        <f>SUMIF('4'!B:B,summary!A:A,'4'!D:D)</f>
        <v>0</v>
      </c>
      <c r="K199" s="15">
        <f>SUMIF('5'!B:B,summary!A:A,'5'!D:D)</f>
        <v>0</v>
      </c>
      <c r="L199" s="15">
        <f>SUMIF('6'!B:B,summary!A:A,'6'!D:D)</f>
        <v>0</v>
      </c>
      <c r="M199" s="15">
        <f>SUMIF('7'!B:B,summary!A:A,'7'!D:D)</f>
        <v>0</v>
      </c>
      <c r="N199" s="15">
        <f>SUMIF('8'!B:B,summary!A:A,'8'!D:D)</f>
        <v>0</v>
      </c>
      <c r="O199" s="15">
        <f>SUMIF('9'!B:B,summary!A:A,'9'!D:D)</f>
        <v>0</v>
      </c>
      <c r="P199" s="15">
        <f>SUMIF('10'!B:B,summary!A:A,'10'!D:D)</f>
        <v>0</v>
      </c>
      <c r="Q199" s="15">
        <f>SUMIF('11'!B:B,summary!A:A,'11'!D:D)</f>
        <v>0</v>
      </c>
      <c r="R199" s="15">
        <f>SUMIF('12'!B:B,summary!A:A,'12'!D:D)</f>
        <v>0</v>
      </c>
      <c r="S199" s="15">
        <f>SUMIF('13'!B:B,summary!A:A,'13'!D:D)</f>
        <v>0</v>
      </c>
      <c r="T199" s="15">
        <f>SUMIF('14'!B:B,summary!A:A,'14'!D:D)</f>
        <v>0</v>
      </c>
      <c r="U199" s="15">
        <f>SUMIF('15'!B:B,summary!A:A,'15'!D:D)</f>
        <v>0</v>
      </c>
      <c r="V199" s="15">
        <f>SUMIF('16'!B:B,summary!A:A,'16'!D:D)</f>
        <v>0</v>
      </c>
      <c r="W199" s="15">
        <f>SUMIF('17'!B:B,summary!A:A,'17'!D:D)</f>
        <v>0</v>
      </c>
      <c r="X199" s="15">
        <f>SUMIF('18'!B:B,summary!A:A,'18'!D:D)</f>
        <v>0</v>
      </c>
      <c r="Y199" s="15">
        <f>SUMIF('19'!B:B,summary!A:A,'19'!D:D)</f>
        <v>0</v>
      </c>
      <c r="Z199" s="15">
        <f>SUMIF('20'!B:B,summary!A:A,'20'!D:D)</f>
        <v>0</v>
      </c>
      <c r="AA199" s="15">
        <f>SUMIF('21'!B:B,summary!A:A,'21'!D:D)</f>
        <v>0</v>
      </c>
      <c r="AB199" s="15">
        <f>SUMIF('22'!B:B,summary!A:A,'22'!D:D)</f>
        <v>0</v>
      </c>
      <c r="AC199" s="15">
        <f>SUMIF('23'!B:B,summary!A:A,'23'!D:D)</f>
        <v>0</v>
      </c>
      <c r="AD199" s="15">
        <f>SUMIF('24'!B:B,summary!A:A,'24'!D:D)</f>
        <v>0</v>
      </c>
      <c r="AE199" s="15">
        <f>SUMIF('25'!B:B,summary!A:A,'25'!D:D)</f>
        <v>0</v>
      </c>
      <c r="AF199" s="15">
        <f>SUMIF('26'!B:B,summary!A:A,'26'!D:D)</f>
        <v>0</v>
      </c>
      <c r="AG199" s="15">
        <f>SUMIF('27'!B:B,summary!A:A,'27'!D:D)</f>
        <v>0</v>
      </c>
      <c r="AH199" s="15">
        <f>SUMIF('28'!B:B,summary!A:A,'28'!D:D)</f>
        <v>0</v>
      </c>
      <c r="AI199" s="15">
        <f>SUMIF('29'!B:B,summary!A:A,'29'!D:D)</f>
        <v>0</v>
      </c>
      <c r="AJ199" s="15">
        <f>SUMIF('30'!B:B,summary!A:A,'30'!D:D)</f>
        <v>0</v>
      </c>
      <c r="AK199" s="15">
        <f>SUMIF('31'!B:B,summary!A:A,'31'!D:D)</f>
        <v>0</v>
      </c>
      <c r="AL199" s="41">
        <f t="shared" si="27"/>
        <v>0</v>
      </c>
      <c r="AM199" s="75"/>
      <c r="AN199" s="96">
        <f t="shared" si="28"/>
        <v>0</v>
      </c>
      <c r="AO199" s="74">
        <f t="shared" si="29"/>
        <v>0</v>
      </c>
      <c r="AP199" s="101"/>
      <c r="AQ199" s="102"/>
      <c r="AR199" s="103"/>
      <c r="AS199" s="103"/>
      <c r="AT199" s="103"/>
      <c r="AU199" s="103"/>
      <c r="AV199" s="103"/>
      <c r="AW199" s="103"/>
      <c r="AX199" s="103"/>
      <c r="AY199" s="103"/>
      <c r="AZ199" s="103"/>
      <c r="BA199" s="103"/>
      <c r="BB199" s="103"/>
      <c r="BC199" s="103"/>
      <c r="BD199" s="103"/>
      <c r="BE199" s="103"/>
      <c r="BF199" s="103"/>
      <c r="BG199" s="103"/>
      <c r="BH199" s="103"/>
      <c r="BI199" s="103"/>
      <c r="BJ199" s="103"/>
      <c r="BK199" s="103"/>
      <c r="BL199" s="103"/>
      <c r="BM199" s="103"/>
      <c r="BN199" s="103"/>
      <c r="BO199" s="103"/>
      <c r="BP199" s="103"/>
      <c r="BQ199" s="103"/>
      <c r="BR199" s="103"/>
      <c r="BS199" s="103"/>
      <c r="BT199" s="103"/>
      <c r="BU199" s="103"/>
      <c r="BV199" s="104"/>
      <c r="BW199" s="104"/>
    </row>
    <row r="200" spans="1:75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15">
        <f>SUMIF('1'!B:B,summary!A:A,'1'!D:D)</f>
        <v>0</v>
      </c>
      <c r="H200" s="15">
        <f>SUMIF('2'!B:B,summary!A:A,'2'!D:D)</f>
        <v>0</v>
      </c>
      <c r="I200" s="15">
        <f>SUMIF('3'!B:B,summary!A:A,'3'!D:D)</f>
        <v>1</v>
      </c>
      <c r="J200" s="15">
        <f>SUMIF('4'!B:B,summary!A:A,'4'!D:D)</f>
        <v>0</v>
      </c>
      <c r="K200" s="15">
        <f>SUMIF('5'!B:B,summary!A:A,'5'!D:D)</f>
        <v>0</v>
      </c>
      <c r="L200" s="15">
        <f>SUMIF('6'!B:B,summary!A:A,'6'!D:D)</f>
        <v>0</v>
      </c>
      <c r="M200" s="15">
        <f>SUMIF('7'!B:B,summary!A:A,'7'!D:D)</f>
        <v>0</v>
      </c>
      <c r="N200" s="15">
        <f>SUMIF('8'!B:B,summary!A:A,'8'!D:D)</f>
        <v>0</v>
      </c>
      <c r="O200" s="15">
        <f>SUMIF('9'!B:B,summary!A:A,'9'!D:D)</f>
        <v>0</v>
      </c>
      <c r="P200" s="15">
        <f>SUMIF('10'!B:B,summary!A:A,'10'!D:D)</f>
        <v>0</v>
      </c>
      <c r="Q200" s="15">
        <f>SUMIF('11'!B:B,summary!A:A,'11'!D:D)</f>
        <v>0</v>
      </c>
      <c r="R200" s="15">
        <f>SUMIF('12'!B:B,summary!A:A,'12'!D:D)</f>
        <v>0</v>
      </c>
      <c r="S200" s="15">
        <f>SUMIF('13'!B:B,summary!A:A,'13'!D:D)</f>
        <v>0</v>
      </c>
      <c r="T200" s="15">
        <f>SUMIF('14'!B:B,summary!A:A,'14'!D:D)</f>
        <v>0</v>
      </c>
      <c r="U200" s="15">
        <f>SUMIF('15'!B:B,summary!A:A,'15'!D:D)</f>
        <v>0</v>
      </c>
      <c r="V200" s="15">
        <f>SUMIF('16'!B:B,summary!A:A,'16'!D:D)</f>
        <v>0</v>
      </c>
      <c r="W200" s="15">
        <f>SUMIF('17'!B:B,summary!A:A,'17'!D:D)</f>
        <v>0</v>
      </c>
      <c r="X200" s="15">
        <f>SUMIF('18'!B:B,summary!A:A,'18'!D:D)</f>
        <v>0</v>
      </c>
      <c r="Y200" s="15">
        <f>SUMIF('19'!B:B,summary!A:A,'19'!D:D)</f>
        <v>0</v>
      </c>
      <c r="Z200" s="15">
        <f>SUMIF('20'!B:B,summary!A:A,'20'!D:D)</f>
        <v>0</v>
      </c>
      <c r="AA200" s="15">
        <f>SUMIF('21'!B:B,summary!A:A,'21'!D:D)</f>
        <v>0</v>
      </c>
      <c r="AB200" s="15">
        <f>SUMIF('22'!B:B,summary!A:A,'22'!D:D)</f>
        <v>0</v>
      </c>
      <c r="AC200" s="15">
        <f>SUMIF('23'!B:B,summary!A:A,'23'!D:D)</f>
        <v>0</v>
      </c>
      <c r="AD200" s="15">
        <f>SUMIF('24'!B:B,summary!A:A,'24'!D:D)</f>
        <v>0</v>
      </c>
      <c r="AE200" s="15">
        <f>SUMIF('25'!B:B,summary!A:A,'25'!D:D)</f>
        <v>0</v>
      </c>
      <c r="AF200" s="15">
        <f>SUMIF('26'!B:B,summary!A:A,'26'!D:D)</f>
        <v>0</v>
      </c>
      <c r="AG200" s="15">
        <f>SUMIF('27'!B:B,summary!A:A,'27'!D:D)</f>
        <v>0</v>
      </c>
      <c r="AH200" s="15">
        <f>SUMIF('28'!B:B,summary!A:A,'28'!D:D)</f>
        <v>0</v>
      </c>
      <c r="AI200" s="15">
        <f>SUMIF('29'!B:B,summary!A:A,'29'!D:D)</f>
        <v>0</v>
      </c>
      <c r="AJ200" s="15">
        <f>SUMIF('30'!B:B,summary!A:A,'30'!D:D)</f>
        <v>0</v>
      </c>
      <c r="AK200" s="15">
        <f>SUMIF('31'!B:B,summary!A:A,'31'!D:D)</f>
        <v>0</v>
      </c>
      <c r="AL200" s="41">
        <f t="shared" si="27"/>
        <v>1</v>
      </c>
      <c r="AM200" s="75"/>
      <c r="AN200" s="96">
        <f t="shared" si="28"/>
        <v>0</v>
      </c>
      <c r="AO200" s="74">
        <f t="shared" si="29"/>
        <v>-1</v>
      </c>
      <c r="AP200" s="101"/>
      <c r="AQ200" s="102"/>
      <c r="AR200" s="103"/>
      <c r="AS200" s="103"/>
      <c r="AT200" s="103"/>
      <c r="AU200" s="103"/>
      <c r="AV200" s="103"/>
      <c r="AW200" s="103"/>
      <c r="AX200" s="103"/>
      <c r="AY200" s="103"/>
      <c r="AZ200" s="103"/>
      <c r="BA200" s="103"/>
      <c r="BB200" s="103"/>
      <c r="BC200" s="103"/>
      <c r="BD200" s="103"/>
      <c r="BE200" s="103"/>
      <c r="BF200" s="103"/>
      <c r="BG200" s="103"/>
      <c r="BH200" s="103"/>
      <c r="BI200" s="103"/>
      <c r="BJ200" s="103"/>
      <c r="BK200" s="103"/>
      <c r="BL200" s="103"/>
      <c r="BM200" s="103"/>
      <c r="BN200" s="103"/>
      <c r="BO200" s="103"/>
      <c r="BP200" s="103"/>
      <c r="BQ200" s="103"/>
      <c r="BR200" s="103"/>
      <c r="BS200" s="103"/>
      <c r="BT200" s="103"/>
      <c r="BU200" s="103"/>
      <c r="BV200" s="104"/>
      <c r="BW200" s="104"/>
    </row>
    <row r="201" spans="1:75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15">
        <f>SUMIF('1'!B:B,summary!A:A,'1'!D:D)</f>
        <v>0</v>
      </c>
      <c r="H201" s="15">
        <f>SUMIF('2'!B:B,summary!A:A,'2'!D:D)</f>
        <v>0</v>
      </c>
      <c r="I201" s="15">
        <f>SUMIF('3'!B:B,summary!A:A,'3'!D:D)</f>
        <v>0</v>
      </c>
      <c r="J201" s="15">
        <f>SUMIF('4'!B:B,summary!A:A,'4'!D:D)</f>
        <v>0</v>
      </c>
      <c r="K201" s="15">
        <f>SUMIF('5'!B:B,summary!A:A,'5'!D:D)</f>
        <v>0</v>
      </c>
      <c r="L201" s="15">
        <f>SUMIF('6'!B:B,summary!A:A,'6'!D:D)</f>
        <v>0</v>
      </c>
      <c r="M201" s="15">
        <f>SUMIF('7'!B:B,summary!A:A,'7'!D:D)</f>
        <v>0</v>
      </c>
      <c r="N201" s="15">
        <f>SUMIF('8'!B:B,summary!A:A,'8'!D:D)</f>
        <v>0</v>
      </c>
      <c r="O201" s="15">
        <f>SUMIF('9'!B:B,summary!A:A,'9'!D:D)</f>
        <v>0</v>
      </c>
      <c r="P201" s="15">
        <f>SUMIF('10'!B:B,summary!A:A,'10'!D:D)</f>
        <v>0</v>
      </c>
      <c r="Q201" s="15">
        <f>SUMIF('11'!B:B,summary!A:A,'11'!D:D)</f>
        <v>0</v>
      </c>
      <c r="R201" s="15">
        <f>SUMIF('12'!B:B,summary!A:A,'12'!D:D)</f>
        <v>0</v>
      </c>
      <c r="S201" s="15">
        <f>SUMIF('13'!B:B,summary!A:A,'13'!D:D)</f>
        <v>0</v>
      </c>
      <c r="T201" s="15">
        <f>SUMIF('14'!B:B,summary!A:A,'14'!D:D)</f>
        <v>0</v>
      </c>
      <c r="U201" s="15">
        <f>SUMIF('15'!B:B,summary!A:A,'15'!D:D)</f>
        <v>0</v>
      </c>
      <c r="V201" s="15">
        <f>SUMIF('16'!B:B,summary!A:A,'16'!D:D)</f>
        <v>0</v>
      </c>
      <c r="W201" s="15">
        <f>SUMIF('17'!B:B,summary!A:A,'17'!D:D)</f>
        <v>0</v>
      </c>
      <c r="X201" s="15">
        <f>SUMIF('18'!B:B,summary!A:A,'18'!D:D)</f>
        <v>0</v>
      </c>
      <c r="Y201" s="15">
        <f>SUMIF('19'!B:B,summary!A:A,'19'!D:D)</f>
        <v>0</v>
      </c>
      <c r="Z201" s="15">
        <f>SUMIF('20'!B:B,summary!A:A,'20'!D:D)</f>
        <v>0</v>
      </c>
      <c r="AA201" s="15">
        <f>SUMIF('21'!B:B,summary!A:A,'21'!D:D)</f>
        <v>0</v>
      </c>
      <c r="AB201" s="15">
        <f>SUMIF('22'!B:B,summary!A:A,'22'!D:D)</f>
        <v>0</v>
      </c>
      <c r="AC201" s="15">
        <f>SUMIF('23'!B:B,summary!A:A,'23'!D:D)</f>
        <v>0</v>
      </c>
      <c r="AD201" s="15">
        <f>SUMIF('24'!B:B,summary!A:A,'24'!D:D)</f>
        <v>0</v>
      </c>
      <c r="AE201" s="15">
        <f>SUMIF('25'!B:B,summary!A:A,'25'!D:D)</f>
        <v>0</v>
      </c>
      <c r="AF201" s="15">
        <f>SUMIF('26'!B:B,summary!A:A,'26'!D:D)</f>
        <v>0</v>
      </c>
      <c r="AG201" s="15">
        <f>SUMIF('27'!B:B,summary!A:A,'27'!D:D)</f>
        <v>0</v>
      </c>
      <c r="AH201" s="15">
        <f>SUMIF('28'!B:B,summary!A:A,'28'!D:D)</f>
        <v>0</v>
      </c>
      <c r="AI201" s="15">
        <f>SUMIF('29'!B:B,summary!A:A,'29'!D:D)</f>
        <v>0</v>
      </c>
      <c r="AJ201" s="15">
        <f>SUMIF('30'!B:B,summary!A:A,'30'!D:D)</f>
        <v>0</v>
      </c>
      <c r="AK201" s="15">
        <f>SUMIF('31'!B:B,summary!A:A,'31'!D:D)</f>
        <v>0</v>
      </c>
      <c r="AL201" s="41">
        <f t="shared" si="27"/>
        <v>0</v>
      </c>
      <c r="AM201" s="75"/>
      <c r="AN201" s="96">
        <f t="shared" si="28"/>
        <v>0</v>
      </c>
      <c r="AO201" s="74">
        <f t="shared" si="29"/>
        <v>0</v>
      </c>
      <c r="AP201" s="101"/>
      <c r="AQ201" s="102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3"/>
      <c r="BG201" s="103"/>
      <c r="BH201" s="103"/>
      <c r="BI201" s="103"/>
      <c r="BJ201" s="103"/>
      <c r="BK201" s="103"/>
      <c r="BL201" s="103"/>
      <c r="BM201" s="103"/>
      <c r="BN201" s="103"/>
      <c r="BO201" s="103"/>
      <c r="BP201" s="103"/>
      <c r="BQ201" s="103"/>
      <c r="BR201" s="103"/>
      <c r="BS201" s="103"/>
      <c r="BT201" s="103"/>
      <c r="BU201" s="103"/>
      <c r="BV201" s="104"/>
      <c r="BW201" s="104"/>
    </row>
    <row r="202" spans="1:75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15">
        <f>SUMIF('1'!B:B,summary!A:A,'1'!D:D)</f>
        <v>0</v>
      </c>
      <c r="H202" s="15">
        <f>SUMIF('2'!B:B,summary!A:A,'2'!D:D)</f>
        <v>0</v>
      </c>
      <c r="I202" s="15">
        <f>SUMIF('3'!B:B,summary!A:A,'3'!D:D)</f>
        <v>0</v>
      </c>
      <c r="J202" s="15">
        <f>SUMIF('4'!B:B,summary!A:A,'4'!D:D)</f>
        <v>0</v>
      </c>
      <c r="K202" s="15">
        <f>SUMIF('5'!B:B,summary!A:A,'5'!D:D)</f>
        <v>1</v>
      </c>
      <c r="L202" s="15">
        <f>SUMIF('6'!B:B,summary!A:A,'6'!D:D)</f>
        <v>0</v>
      </c>
      <c r="M202" s="15">
        <f>SUMIF('7'!B:B,summary!A:A,'7'!D:D)</f>
        <v>0</v>
      </c>
      <c r="N202" s="15">
        <f>SUMIF('8'!B:B,summary!A:A,'8'!D:D)</f>
        <v>0</v>
      </c>
      <c r="O202" s="15">
        <f>SUMIF('9'!B:B,summary!A:A,'9'!D:D)</f>
        <v>1</v>
      </c>
      <c r="P202" s="15">
        <f>SUMIF('10'!B:B,summary!A:A,'10'!D:D)</f>
        <v>0</v>
      </c>
      <c r="Q202" s="15">
        <f>SUMIF('11'!B:B,summary!A:A,'11'!D:D)</f>
        <v>0</v>
      </c>
      <c r="R202" s="15">
        <f>SUMIF('12'!B:B,summary!A:A,'12'!D:D)</f>
        <v>0</v>
      </c>
      <c r="S202" s="15">
        <f>SUMIF('13'!B:B,summary!A:A,'13'!D:D)</f>
        <v>0</v>
      </c>
      <c r="T202" s="15">
        <f>SUMIF('14'!B:B,summary!A:A,'14'!D:D)</f>
        <v>0</v>
      </c>
      <c r="U202" s="15">
        <f>SUMIF('15'!B:B,summary!A:A,'15'!D:D)</f>
        <v>0</v>
      </c>
      <c r="V202" s="15">
        <f>SUMIF('16'!B:B,summary!A:A,'16'!D:D)</f>
        <v>0</v>
      </c>
      <c r="W202" s="15">
        <f>SUMIF('17'!B:B,summary!A:A,'17'!D:D)</f>
        <v>0</v>
      </c>
      <c r="X202" s="15">
        <f>SUMIF('18'!B:B,summary!A:A,'18'!D:D)</f>
        <v>0</v>
      </c>
      <c r="Y202" s="15">
        <f>SUMIF('19'!B:B,summary!A:A,'19'!D:D)</f>
        <v>0</v>
      </c>
      <c r="Z202" s="15">
        <f>SUMIF('20'!B:B,summary!A:A,'20'!D:D)</f>
        <v>0</v>
      </c>
      <c r="AA202" s="15">
        <f>SUMIF('21'!B:B,summary!A:A,'21'!D:D)</f>
        <v>0</v>
      </c>
      <c r="AB202" s="15">
        <f>SUMIF('22'!B:B,summary!A:A,'22'!D:D)</f>
        <v>1</v>
      </c>
      <c r="AC202" s="15">
        <f>SUMIF('23'!B:B,summary!A:A,'23'!D:D)</f>
        <v>0</v>
      </c>
      <c r="AD202" s="15">
        <f>SUMIF('24'!B:B,summary!A:A,'24'!D:D)</f>
        <v>0</v>
      </c>
      <c r="AE202" s="15">
        <f>SUMIF('25'!B:B,summary!A:A,'25'!D:D)</f>
        <v>0</v>
      </c>
      <c r="AF202" s="15">
        <f>SUMIF('26'!B:B,summary!A:A,'26'!D:D)</f>
        <v>0</v>
      </c>
      <c r="AG202" s="15">
        <f>SUMIF('27'!B:B,summary!A:A,'27'!D:D)</f>
        <v>0</v>
      </c>
      <c r="AH202" s="15">
        <f>SUMIF('28'!B:B,summary!A:A,'28'!D:D)</f>
        <v>0</v>
      </c>
      <c r="AI202" s="15">
        <f>SUMIF('29'!B:B,summary!A:A,'29'!D:D)</f>
        <v>0</v>
      </c>
      <c r="AJ202" s="15">
        <f>SUMIF('30'!B:B,summary!A:A,'30'!D:D)</f>
        <v>0</v>
      </c>
      <c r="AK202" s="15">
        <f>SUMIF('31'!B:B,summary!A:A,'31'!D:D)</f>
        <v>0</v>
      </c>
      <c r="AL202" s="41">
        <f t="shared" si="27"/>
        <v>3</v>
      </c>
      <c r="AM202" s="75"/>
      <c r="AN202" s="96">
        <f t="shared" si="28"/>
        <v>0</v>
      </c>
      <c r="AO202" s="74">
        <f t="shared" si="29"/>
        <v>-3</v>
      </c>
      <c r="AP202" s="101"/>
      <c r="AQ202" s="102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  <c r="BE202" s="103"/>
      <c r="BF202" s="103"/>
      <c r="BG202" s="103"/>
      <c r="BH202" s="103"/>
      <c r="BI202" s="103"/>
      <c r="BJ202" s="103"/>
      <c r="BK202" s="103"/>
      <c r="BL202" s="103"/>
      <c r="BM202" s="103"/>
      <c r="BN202" s="103"/>
      <c r="BO202" s="103"/>
      <c r="BP202" s="103"/>
      <c r="BQ202" s="103"/>
      <c r="BR202" s="103"/>
      <c r="BS202" s="103"/>
      <c r="BT202" s="103"/>
      <c r="BU202" s="103"/>
      <c r="BV202" s="104"/>
      <c r="BW202" s="104"/>
    </row>
    <row r="203" spans="1:75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15">
        <f>SUMIF('1'!B:B,summary!A:A,'1'!D:D)</f>
        <v>0</v>
      </c>
      <c r="H203" s="15">
        <f>SUMIF('2'!B:B,summary!A:A,'2'!D:D)</f>
        <v>0</v>
      </c>
      <c r="I203" s="15">
        <f>SUMIF('3'!B:B,summary!A:A,'3'!D:D)</f>
        <v>0</v>
      </c>
      <c r="J203" s="15">
        <f>SUMIF('4'!B:B,summary!A:A,'4'!D:D)</f>
        <v>0</v>
      </c>
      <c r="K203" s="15">
        <f>SUMIF('5'!B:B,summary!A:A,'5'!D:D)</f>
        <v>0</v>
      </c>
      <c r="L203" s="15">
        <f>SUMIF('6'!B:B,summary!A:A,'6'!D:D)</f>
        <v>0</v>
      </c>
      <c r="M203" s="15">
        <f>SUMIF('7'!B:B,summary!A:A,'7'!D:D)</f>
        <v>0</v>
      </c>
      <c r="N203" s="15">
        <f>SUMIF('8'!B:B,summary!A:A,'8'!D:D)</f>
        <v>0</v>
      </c>
      <c r="O203" s="15">
        <f>SUMIF('9'!B:B,summary!A:A,'9'!D:D)</f>
        <v>0</v>
      </c>
      <c r="P203" s="15">
        <f>SUMIF('10'!B:B,summary!A:A,'10'!D:D)</f>
        <v>0</v>
      </c>
      <c r="Q203" s="15">
        <f>SUMIF('11'!B:B,summary!A:A,'11'!D:D)</f>
        <v>0</v>
      </c>
      <c r="R203" s="15">
        <f>SUMIF('12'!B:B,summary!A:A,'12'!D:D)</f>
        <v>0</v>
      </c>
      <c r="S203" s="15">
        <f>SUMIF('13'!B:B,summary!A:A,'13'!D:D)</f>
        <v>0</v>
      </c>
      <c r="T203" s="15">
        <f>SUMIF('14'!B:B,summary!A:A,'14'!D:D)</f>
        <v>0</v>
      </c>
      <c r="U203" s="15">
        <f>SUMIF('15'!B:B,summary!A:A,'15'!D:D)</f>
        <v>0</v>
      </c>
      <c r="V203" s="15">
        <f>SUMIF('16'!B:B,summary!A:A,'16'!D:D)</f>
        <v>0</v>
      </c>
      <c r="W203" s="15">
        <f>SUMIF('17'!B:B,summary!A:A,'17'!D:D)</f>
        <v>0</v>
      </c>
      <c r="X203" s="15">
        <f>SUMIF('18'!B:B,summary!A:A,'18'!D:D)</f>
        <v>0</v>
      </c>
      <c r="Y203" s="15">
        <f>SUMIF('19'!B:B,summary!A:A,'19'!D:D)</f>
        <v>0</v>
      </c>
      <c r="Z203" s="15">
        <f>SUMIF('20'!B:B,summary!A:A,'20'!D:D)</f>
        <v>0</v>
      </c>
      <c r="AA203" s="15">
        <f>SUMIF('21'!B:B,summary!A:A,'21'!D:D)</f>
        <v>0</v>
      </c>
      <c r="AB203" s="15">
        <f>SUMIF('22'!B:B,summary!A:A,'22'!D:D)</f>
        <v>0</v>
      </c>
      <c r="AC203" s="15">
        <f>SUMIF('23'!B:B,summary!A:A,'23'!D:D)</f>
        <v>0</v>
      </c>
      <c r="AD203" s="15">
        <f>SUMIF('24'!B:B,summary!A:A,'24'!D:D)</f>
        <v>0</v>
      </c>
      <c r="AE203" s="15">
        <f>SUMIF('25'!B:B,summary!A:A,'25'!D:D)</f>
        <v>0</v>
      </c>
      <c r="AF203" s="15">
        <f>SUMIF('26'!B:B,summary!A:A,'26'!D:D)</f>
        <v>0</v>
      </c>
      <c r="AG203" s="15">
        <f>SUMIF('27'!B:B,summary!A:A,'27'!D:D)</f>
        <v>0</v>
      </c>
      <c r="AH203" s="15">
        <f>SUMIF('28'!B:B,summary!A:A,'28'!D:D)</f>
        <v>0</v>
      </c>
      <c r="AI203" s="15">
        <f>SUMIF('29'!B:B,summary!A:A,'29'!D:D)</f>
        <v>0</v>
      </c>
      <c r="AJ203" s="15">
        <f>SUMIF('30'!B:B,summary!A:A,'30'!D:D)</f>
        <v>0</v>
      </c>
      <c r="AK203" s="15">
        <f>SUMIF('31'!B:B,summary!A:A,'31'!D:D)</f>
        <v>0</v>
      </c>
      <c r="AL203" s="41">
        <f t="shared" si="27"/>
        <v>0</v>
      </c>
      <c r="AM203" s="75"/>
      <c r="AN203" s="96">
        <f t="shared" si="28"/>
        <v>0</v>
      </c>
      <c r="AO203" s="74">
        <f t="shared" si="29"/>
        <v>0</v>
      </c>
      <c r="AP203" s="101"/>
      <c r="AQ203" s="102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3"/>
      <c r="BG203" s="103"/>
      <c r="BH203" s="103"/>
      <c r="BI203" s="103"/>
      <c r="BJ203" s="103"/>
      <c r="BK203" s="103"/>
      <c r="BL203" s="103"/>
      <c r="BM203" s="103"/>
      <c r="BN203" s="103"/>
      <c r="BO203" s="103"/>
      <c r="BP203" s="103"/>
      <c r="BQ203" s="103"/>
      <c r="BR203" s="103"/>
      <c r="BS203" s="103"/>
      <c r="BT203" s="103"/>
      <c r="BU203" s="103"/>
      <c r="BV203" s="104"/>
      <c r="BW203" s="104"/>
    </row>
    <row r="204" spans="1:75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15">
        <f>SUMIF('1'!B:B,summary!A:A,'1'!D:D)</f>
        <v>0</v>
      </c>
      <c r="H204" s="15">
        <f>SUMIF('2'!B:B,summary!A:A,'2'!D:D)</f>
        <v>0</v>
      </c>
      <c r="I204" s="15">
        <f>SUMIF('3'!B:B,summary!A:A,'3'!D:D)</f>
        <v>0</v>
      </c>
      <c r="J204" s="15">
        <f>SUMIF('4'!B:B,summary!A:A,'4'!D:D)</f>
        <v>0</v>
      </c>
      <c r="K204" s="15">
        <f>SUMIF('5'!B:B,summary!A:A,'5'!D:D)</f>
        <v>0</v>
      </c>
      <c r="L204" s="15">
        <f>SUMIF('6'!B:B,summary!A:A,'6'!D:D)</f>
        <v>0</v>
      </c>
      <c r="M204" s="15">
        <f>SUMIF('7'!B:B,summary!A:A,'7'!D:D)</f>
        <v>0</v>
      </c>
      <c r="N204" s="15">
        <f>SUMIF('8'!B:B,summary!A:A,'8'!D:D)</f>
        <v>0</v>
      </c>
      <c r="O204" s="15">
        <f>SUMIF('9'!B:B,summary!A:A,'9'!D:D)</f>
        <v>0</v>
      </c>
      <c r="P204" s="15">
        <f>SUMIF('10'!B:B,summary!A:A,'10'!D:D)</f>
        <v>0</v>
      </c>
      <c r="Q204" s="15">
        <f>SUMIF('11'!B:B,summary!A:A,'11'!D:D)</f>
        <v>0</v>
      </c>
      <c r="R204" s="15">
        <f>SUMIF('12'!B:B,summary!A:A,'12'!D:D)</f>
        <v>0</v>
      </c>
      <c r="S204" s="15">
        <f>SUMIF('13'!B:B,summary!A:A,'13'!D:D)</f>
        <v>0</v>
      </c>
      <c r="T204" s="15">
        <f>SUMIF('14'!B:B,summary!A:A,'14'!D:D)</f>
        <v>0</v>
      </c>
      <c r="U204" s="15">
        <f>SUMIF('15'!B:B,summary!A:A,'15'!D:D)</f>
        <v>0</v>
      </c>
      <c r="V204" s="15">
        <f>SUMIF('16'!B:B,summary!A:A,'16'!D:D)</f>
        <v>0</v>
      </c>
      <c r="W204" s="15">
        <f>SUMIF('17'!B:B,summary!A:A,'17'!D:D)</f>
        <v>0</v>
      </c>
      <c r="X204" s="15">
        <f>SUMIF('18'!B:B,summary!A:A,'18'!D:D)</f>
        <v>0</v>
      </c>
      <c r="Y204" s="15">
        <f>SUMIF('19'!B:B,summary!A:A,'19'!D:D)</f>
        <v>0</v>
      </c>
      <c r="Z204" s="15">
        <f>SUMIF('20'!B:B,summary!A:A,'20'!D:D)</f>
        <v>0</v>
      </c>
      <c r="AA204" s="15">
        <f>SUMIF('21'!B:B,summary!A:A,'21'!D:D)</f>
        <v>0</v>
      </c>
      <c r="AB204" s="15">
        <f>SUMIF('22'!B:B,summary!A:A,'22'!D:D)</f>
        <v>0</v>
      </c>
      <c r="AC204" s="15">
        <f>SUMIF('23'!B:B,summary!A:A,'23'!D:D)</f>
        <v>0</v>
      </c>
      <c r="AD204" s="15">
        <f>SUMIF('24'!B:B,summary!A:A,'24'!D:D)</f>
        <v>0</v>
      </c>
      <c r="AE204" s="15">
        <f>SUMIF('25'!B:B,summary!A:A,'25'!D:D)</f>
        <v>0</v>
      </c>
      <c r="AF204" s="15">
        <f>SUMIF('26'!B:B,summary!A:A,'26'!D:D)</f>
        <v>0</v>
      </c>
      <c r="AG204" s="15">
        <f>SUMIF('27'!B:B,summary!A:A,'27'!D:D)</f>
        <v>0</v>
      </c>
      <c r="AH204" s="15">
        <f>SUMIF('28'!B:B,summary!A:A,'28'!D:D)</f>
        <v>0</v>
      </c>
      <c r="AI204" s="15">
        <f>SUMIF('29'!B:B,summary!A:A,'29'!D:D)</f>
        <v>0</v>
      </c>
      <c r="AJ204" s="15">
        <f>SUMIF('30'!B:B,summary!A:A,'30'!D:D)</f>
        <v>0</v>
      </c>
      <c r="AK204" s="15">
        <f>SUMIF('31'!B:B,summary!A:A,'31'!D:D)</f>
        <v>0</v>
      </c>
      <c r="AL204" s="41">
        <f t="shared" ref="AL204:AL267" si="30">SUM(G204:AK204)</f>
        <v>0</v>
      </c>
      <c r="AM204" s="75"/>
      <c r="AN204" s="96">
        <f t="shared" si="28"/>
        <v>0</v>
      </c>
      <c r="AO204" s="74">
        <f t="shared" si="29"/>
        <v>0</v>
      </c>
      <c r="AP204" s="101"/>
      <c r="AQ204" s="102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  <c r="BF204" s="103"/>
      <c r="BG204" s="103"/>
      <c r="BH204" s="103"/>
      <c r="BI204" s="103"/>
      <c r="BJ204" s="103"/>
      <c r="BK204" s="103"/>
      <c r="BL204" s="103"/>
      <c r="BM204" s="103"/>
      <c r="BN204" s="103"/>
      <c r="BO204" s="103"/>
      <c r="BP204" s="103"/>
      <c r="BQ204" s="103"/>
      <c r="BR204" s="103"/>
      <c r="BS204" s="103"/>
      <c r="BT204" s="103"/>
      <c r="BU204" s="103"/>
      <c r="BV204" s="104"/>
      <c r="BW204" s="104"/>
    </row>
    <row r="205" spans="1:75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15">
        <f>SUMIF('1'!B:B,summary!A:A,'1'!D:D)</f>
        <v>0</v>
      </c>
      <c r="H205" s="15">
        <f>SUMIF('2'!B:B,summary!A:A,'2'!D:D)</f>
        <v>0</v>
      </c>
      <c r="I205" s="15">
        <f>SUMIF('3'!B:B,summary!A:A,'3'!D:D)</f>
        <v>0</v>
      </c>
      <c r="J205" s="15">
        <f>SUMIF('4'!B:B,summary!A:A,'4'!D:D)</f>
        <v>0</v>
      </c>
      <c r="K205" s="15">
        <f>SUMIF('5'!B:B,summary!A:A,'5'!D:D)</f>
        <v>0</v>
      </c>
      <c r="L205" s="15">
        <f>SUMIF('6'!B:B,summary!A:A,'6'!D:D)</f>
        <v>0</v>
      </c>
      <c r="M205" s="15">
        <f>SUMIF('7'!B:B,summary!A:A,'7'!D:D)</f>
        <v>0</v>
      </c>
      <c r="N205" s="15">
        <f>SUMIF('8'!B:B,summary!A:A,'8'!D:D)</f>
        <v>0</v>
      </c>
      <c r="O205" s="15">
        <f>SUMIF('9'!B:B,summary!A:A,'9'!D:D)</f>
        <v>0</v>
      </c>
      <c r="P205" s="15">
        <f>SUMIF('10'!B:B,summary!A:A,'10'!D:D)</f>
        <v>0</v>
      </c>
      <c r="Q205" s="15">
        <f>SUMIF('11'!B:B,summary!A:A,'11'!D:D)</f>
        <v>0</v>
      </c>
      <c r="R205" s="15">
        <f>SUMIF('12'!B:B,summary!A:A,'12'!D:D)</f>
        <v>0</v>
      </c>
      <c r="S205" s="15">
        <f>SUMIF('13'!B:B,summary!A:A,'13'!D:D)</f>
        <v>0</v>
      </c>
      <c r="T205" s="15">
        <f>SUMIF('14'!B:B,summary!A:A,'14'!D:D)</f>
        <v>0</v>
      </c>
      <c r="U205" s="15">
        <f>SUMIF('15'!B:B,summary!A:A,'15'!D:D)</f>
        <v>0</v>
      </c>
      <c r="V205" s="15">
        <f>SUMIF('16'!B:B,summary!A:A,'16'!D:D)</f>
        <v>0</v>
      </c>
      <c r="W205" s="15">
        <f>SUMIF('17'!B:B,summary!A:A,'17'!D:D)</f>
        <v>0</v>
      </c>
      <c r="X205" s="15">
        <f>SUMIF('18'!B:B,summary!A:A,'18'!D:D)</f>
        <v>0</v>
      </c>
      <c r="Y205" s="15">
        <f>SUMIF('19'!B:B,summary!A:A,'19'!D:D)</f>
        <v>0</v>
      </c>
      <c r="Z205" s="15">
        <f>SUMIF('20'!B:B,summary!A:A,'20'!D:D)</f>
        <v>0</v>
      </c>
      <c r="AA205" s="15">
        <f>SUMIF('21'!B:B,summary!A:A,'21'!D:D)</f>
        <v>0</v>
      </c>
      <c r="AB205" s="15">
        <f>SUMIF('22'!B:B,summary!A:A,'22'!D:D)</f>
        <v>0</v>
      </c>
      <c r="AC205" s="15">
        <f>SUMIF('23'!B:B,summary!A:A,'23'!D:D)</f>
        <v>0</v>
      </c>
      <c r="AD205" s="15">
        <f>SUMIF('24'!B:B,summary!A:A,'24'!D:D)</f>
        <v>0</v>
      </c>
      <c r="AE205" s="15">
        <f>SUMIF('25'!B:B,summary!A:A,'25'!D:D)</f>
        <v>0</v>
      </c>
      <c r="AF205" s="15">
        <f>SUMIF('26'!B:B,summary!A:A,'26'!D:D)</f>
        <v>0</v>
      </c>
      <c r="AG205" s="15">
        <f>SUMIF('27'!B:B,summary!A:A,'27'!D:D)</f>
        <v>0</v>
      </c>
      <c r="AH205" s="15">
        <f>SUMIF('28'!B:B,summary!A:A,'28'!D:D)</f>
        <v>0</v>
      </c>
      <c r="AI205" s="15">
        <f>SUMIF('29'!B:B,summary!A:A,'29'!D:D)</f>
        <v>0</v>
      </c>
      <c r="AJ205" s="15">
        <f>SUMIF('30'!B:B,summary!A:A,'30'!D:D)</f>
        <v>0</v>
      </c>
      <c r="AK205" s="15">
        <f>SUMIF('31'!B:B,summary!A:A,'31'!D:D)</f>
        <v>0</v>
      </c>
      <c r="AL205" s="41">
        <f t="shared" si="30"/>
        <v>0</v>
      </c>
      <c r="AM205" s="75"/>
      <c r="AN205" s="96">
        <f t="shared" si="28"/>
        <v>0</v>
      </c>
      <c r="AO205" s="74">
        <f t="shared" si="29"/>
        <v>0</v>
      </c>
      <c r="AP205" s="101"/>
      <c r="AQ205" s="102"/>
      <c r="AR205" s="103"/>
      <c r="AS205" s="103"/>
      <c r="AT205" s="103"/>
      <c r="AU205" s="103"/>
      <c r="AV205" s="103"/>
      <c r="AW205" s="103"/>
      <c r="AX205" s="103"/>
      <c r="AY205" s="103"/>
      <c r="AZ205" s="103"/>
      <c r="BA205" s="103"/>
      <c r="BB205" s="103"/>
      <c r="BC205" s="103"/>
      <c r="BD205" s="103"/>
      <c r="BE205" s="103"/>
      <c r="BF205" s="103"/>
      <c r="BG205" s="103"/>
      <c r="BH205" s="103"/>
      <c r="BI205" s="103"/>
      <c r="BJ205" s="103"/>
      <c r="BK205" s="103"/>
      <c r="BL205" s="103"/>
      <c r="BM205" s="103"/>
      <c r="BN205" s="103"/>
      <c r="BO205" s="103"/>
      <c r="BP205" s="103"/>
      <c r="BQ205" s="103"/>
      <c r="BR205" s="103"/>
      <c r="BS205" s="103"/>
      <c r="BT205" s="103"/>
      <c r="BU205" s="103"/>
      <c r="BV205" s="104"/>
      <c r="BW205" s="104"/>
    </row>
    <row r="206" spans="1:75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15">
        <f>SUMIF('1'!B:B,summary!A:A,'1'!D:D)</f>
        <v>0</v>
      </c>
      <c r="H206" s="15">
        <f>SUMIF('2'!B:B,summary!A:A,'2'!D:D)</f>
        <v>0</v>
      </c>
      <c r="I206" s="15">
        <f>SUMIF('3'!B:B,summary!A:A,'3'!D:D)</f>
        <v>0</v>
      </c>
      <c r="J206" s="15">
        <f>SUMIF('4'!B:B,summary!A:A,'4'!D:D)</f>
        <v>0</v>
      </c>
      <c r="K206" s="15">
        <f>SUMIF('5'!B:B,summary!A:A,'5'!D:D)</f>
        <v>0</v>
      </c>
      <c r="L206" s="15">
        <f>SUMIF('6'!B:B,summary!A:A,'6'!D:D)</f>
        <v>0</v>
      </c>
      <c r="M206" s="15">
        <f>SUMIF('7'!B:B,summary!A:A,'7'!D:D)</f>
        <v>0</v>
      </c>
      <c r="N206" s="15">
        <f>SUMIF('8'!B:B,summary!A:A,'8'!D:D)</f>
        <v>0</v>
      </c>
      <c r="O206" s="15">
        <f>SUMIF('9'!B:B,summary!A:A,'9'!D:D)</f>
        <v>0</v>
      </c>
      <c r="P206" s="15">
        <f>SUMIF('10'!B:B,summary!A:A,'10'!D:D)</f>
        <v>0</v>
      </c>
      <c r="Q206" s="15">
        <f>SUMIF('11'!B:B,summary!A:A,'11'!D:D)</f>
        <v>0</v>
      </c>
      <c r="R206" s="15">
        <f>SUMIF('12'!B:B,summary!A:A,'12'!D:D)</f>
        <v>0</v>
      </c>
      <c r="S206" s="15">
        <f>SUMIF('13'!B:B,summary!A:A,'13'!D:D)</f>
        <v>0</v>
      </c>
      <c r="T206" s="15">
        <f>SUMIF('14'!B:B,summary!A:A,'14'!D:D)</f>
        <v>0</v>
      </c>
      <c r="U206" s="15">
        <f>SUMIF('15'!B:B,summary!A:A,'15'!D:D)</f>
        <v>0</v>
      </c>
      <c r="V206" s="15">
        <f>SUMIF('16'!B:B,summary!A:A,'16'!D:D)</f>
        <v>0</v>
      </c>
      <c r="W206" s="15">
        <f>SUMIF('17'!B:B,summary!A:A,'17'!D:D)</f>
        <v>0</v>
      </c>
      <c r="X206" s="15">
        <f>SUMIF('18'!B:B,summary!A:A,'18'!D:D)</f>
        <v>0</v>
      </c>
      <c r="Y206" s="15">
        <f>SUMIF('19'!B:B,summary!A:A,'19'!D:D)</f>
        <v>0</v>
      </c>
      <c r="Z206" s="15">
        <f>SUMIF('20'!B:B,summary!A:A,'20'!D:D)</f>
        <v>0</v>
      </c>
      <c r="AA206" s="15">
        <f>SUMIF('21'!B:B,summary!A:A,'21'!D:D)</f>
        <v>0</v>
      </c>
      <c r="AB206" s="15">
        <f>SUMIF('22'!B:B,summary!A:A,'22'!D:D)</f>
        <v>0</v>
      </c>
      <c r="AC206" s="15">
        <f>SUMIF('23'!B:B,summary!A:A,'23'!D:D)</f>
        <v>0</v>
      </c>
      <c r="AD206" s="15">
        <f>SUMIF('24'!B:B,summary!A:A,'24'!D:D)</f>
        <v>0</v>
      </c>
      <c r="AE206" s="15">
        <f>SUMIF('25'!B:B,summary!A:A,'25'!D:D)</f>
        <v>0</v>
      </c>
      <c r="AF206" s="15">
        <f>SUMIF('26'!B:B,summary!A:A,'26'!D:D)</f>
        <v>0</v>
      </c>
      <c r="AG206" s="15">
        <f>SUMIF('27'!B:B,summary!A:A,'27'!D:D)</f>
        <v>0</v>
      </c>
      <c r="AH206" s="15">
        <f>SUMIF('28'!B:B,summary!A:A,'28'!D:D)</f>
        <v>0</v>
      </c>
      <c r="AI206" s="15">
        <f>SUMIF('29'!B:B,summary!A:A,'29'!D:D)</f>
        <v>0</v>
      </c>
      <c r="AJ206" s="15">
        <f>SUMIF('30'!B:B,summary!A:A,'30'!D:D)</f>
        <v>0</v>
      </c>
      <c r="AK206" s="15">
        <f>SUMIF('31'!B:B,summary!A:A,'31'!D:D)</f>
        <v>0</v>
      </c>
      <c r="AL206" s="41">
        <f t="shared" si="30"/>
        <v>0</v>
      </c>
      <c r="AM206" s="75"/>
      <c r="AN206" s="96">
        <f t="shared" si="28"/>
        <v>0</v>
      </c>
      <c r="AO206" s="74">
        <f t="shared" si="29"/>
        <v>0</v>
      </c>
      <c r="AP206" s="101"/>
      <c r="AQ206" s="102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  <c r="BE206" s="103"/>
      <c r="BF206" s="103"/>
      <c r="BG206" s="103"/>
      <c r="BH206" s="103"/>
      <c r="BI206" s="103"/>
      <c r="BJ206" s="103"/>
      <c r="BK206" s="103"/>
      <c r="BL206" s="103"/>
      <c r="BM206" s="103"/>
      <c r="BN206" s="103"/>
      <c r="BO206" s="103"/>
      <c r="BP206" s="103"/>
      <c r="BQ206" s="103"/>
      <c r="BR206" s="103"/>
      <c r="BS206" s="103"/>
      <c r="BT206" s="103"/>
      <c r="BU206" s="103"/>
      <c r="BV206" s="104"/>
      <c r="BW206" s="104"/>
    </row>
    <row r="207" spans="1:75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15">
        <f>SUMIF('1'!B:B,summary!A:A,'1'!D:D)</f>
        <v>0</v>
      </c>
      <c r="H207" s="15">
        <f>SUMIF('2'!B:B,summary!A:A,'2'!D:D)</f>
        <v>0</v>
      </c>
      <c r="I207" s="15">
        <f>SUMIF('3'!B:B,summary!A:A,'3'!D:D)</f>
        <v>0</v>
      </c>
      <c r="J207" s="15">
        <f>SUMIF('4'!B:B,summary!A:A,'4'!D:D)</f>
        <v>0</v>
      </c>
      <c r="K207" s="15">
        <f>SUMIF('5'!B:B,summary!A:A,'5'!D:D)</f>
        <v>0</v>
      </c>
      <c r="L207" s="15">
        <f>SUMIF('6'!B:B,summary!A:A,'6'!D:D)</f>
        <v>0</v>
      </c>
      <c r="M207" s="15">
        <f>SUMIF('7'!B:B,summary!A:A,'7'!D:D)</f>
        <v>0</v>
      </c>
      <c r="N207" s="15">
        <f>SUMIF('8'!B:B,summary!A:A,'8'!D:D)</f>
        <v>0</v>
      </c>
      <c r="O207" s="15">
        <f>SUMIF('9'!B:B,summary!A:A,'9'!D:D)</f>
        <v>0</v>
      </c>
      <c r="P207" s="15">
        <f>SUMIF('10'!B:B,summary!A:A,'10'!D:D)</f>
        <v>0</v>
      </c>
      <c r="Q207" s="15">
        <f>SUMIF('11'!B:B,summary!A:A,'11'!D:D)</f>
        <v>0</v>
      </c>
      <c r="R207" s="15">
        <f>SUMIF('12'!B:B,summary!A:A,'12'!D:D)</f>
        <v>0</v>
      </c>
      <c r="S207" s="15">
        <f>SUMIF('13'!B:B,summary!A:A,'13'!D:D)</f>
        <v>0</v>
      </c>
      <c r="T207" s="15">
        <f>SUMIF('14'!B:B,summary!A:A,'14'!D:D)</f>
        <v>0</v>
      </c>
      <c r="U207" s="15">
        <f>SUMIF('15'!B:B,summary!A:A,'15'!D:D)</f>
        <v>0</v>
      </c>
      <c r="V207" s="15">
        <f>SUMIF('16'!B:B,summary!A:A,'16'!D:D)</f>
        <v>0</v>
      </c>
      <c r="W207" s="15">
        <f>SUMIF('17'!B:B,summary!A:A,'17'!D:D)</f>
        <v>0</v>
      </c>
      <c r="X207" s="15">
        <f>SUMIF('18'!B:B,summary!A:A,'18'!D:D)</f>
        <v>0</v>
      </c>
      <c r="Y207" s="15">
        <f>SUMIF('19'!B:B,summary!A:A,'19'!D:D)</f>
        <v>0</v>
      </c>
      <c r="Z207" s="15">
        <f>SUMIF('20'!B:B,summary!A:A,'20'!D:D)</f>
        <v>0</v>
      </c>
      <c r="AA207" s="15">
        <f>SUMIF('21'!B:B,summary!A:A,'21'!D:D)</f>
        <v>0</v>
      </c>
      <c r="AB207" s="15">
        <f>SUMIF('22'!B:B,summary!A:A,'22'!D:D)</f>
        <v>0</v>
      </c>
      <c r="AC207" s="15">
        <f>SUMIF('23'!B:B,summary!A:A,'23'!D:D)</f>
        <v>0</v>
      </c>
      <c r="AD207" s="15">
        <f>SUMIF('24'!B:B,summary!A:A,'24'!D:D)</f>
        <v>0</v>
      </c>
      <c r="AE207" s="15">
        <f>SUMIF('25'!B:B,summary!A:A,'25'!D:D)</f>
        <v>0</v>
      </c>
      <c r="AF207" s="15">
        <f>SUMIF('26'!B:B,summary!A:A,'26'!D:D)</f>
        <v>0</v>
      </c>
      <c r="AG207" s="15">
        <f>SUMIF('27'!B:B,summary!A:A,'27'!D:D)</f>
        <v>0</v>
      </c>
      <c r="AH207" s="15">
        <f>SUMIF('28'!B:B,summary!A:A,'28'!D:D)</f>
        <v>0</v>
      </c>
      <c r="AI207" s="15">
        <f>SUMIF('29'!B:B,summary!A:A,'29'!D:D)</f>
        <v>0</v>
      </c>
      <c r="AJ207" s="15">
        <f>SUMIF('30'!B:B,summary!A:A,'30'!D:D)</f>
        <v>0</v>
      </c>
      <c r="AK207" s="15">
        <f>SUMIF('31'!B:B,summary!A:A,'31'!D:D)</f>
        <v>0</v>
      </c>
      <c r="AL207" s="41">
        <f t="shared" si="30"/>
        <v>0</v>
      </c>
      <c r="AM207" s="75"/>
      <c r="AN207" s="96">
        <f t="shared" si="28"/>
        <v>0</v>
      </c>
      <c r="AO207" s="74">
        <f t="shared" si="29"/>
        <v>0</v>
      </c>
      <c r="AP207" s="101"/>
      <c r="AQ207" s="102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  <c r="BF207" s="103"/>
      <c r="BG207" s="103"/>
      <c r="BH207" s="103"/>
      <c r="BI207" s="103"/>
      <c r="BJ207" s="103"/>
      <c r="BK207" s="103"/>
      <c r="BL207" s="103"/>
      <c r="BM207" s="103"/>
      <c r="BN207" s="103"/>
      <c r="BO207" s="103"/>
      <c r="BP207" s="103"/>
      <c r="BQ207" s="103"/>
      <c r="BR207" s="103"/>
      <c r="BS207" s="103"/>
      <c r="BT207" s="103"/>
      <c r="BU207" s="103"/>
      <c r="BV207" s="104"/>
      <c r="BW207" s="104"/>
    </row>
    <row r="208" spans="1:75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15">
        <f>SUMIF('1'!B:B,summary!A:A,'1'!D:D)</f>
        <v>0</v>
      </c>
      <c r="H208" s="15">
        <f>SUMIF('2'!B:B,summary!A:A,'2'!D:D)</f>
        <v>0</v>
      </c>
      <c r="I208" s="15">
        <f>SUMIF('3'!B:B,summary!A:A,'3'!D:D)</f>
        <v>0</v>
      </c>
      <c r="J208" s="15">
        <f>SUMIF('4'!B:B,summary!A:A,'4'!D:D)</f>
        <v>0</v>
      </c>
      <c r="K208" s="15">
        <f>SUMIF('5'!B:B,summary!A:A,'5'!D:D)</f>
        <v>0</v>
      </c>
      <c r="L208" s="15">
        <f>SUMIF('6'!B:B,summary!A:A,'6'!D:D)</f>
        <v>0</v>
      </c>
      <c r="M208" s="15">
        <f>SUMIF('7'!B:B,summary!A:A,'7'!D:D)</f>
        <v>0</v>
      </c>
      <c r="N208" s="15">
        <f>SUMIF('8'!B:B,summary!A:A,'8'!D:D)</f>
        <v>0</v>
      </c>
      <c r="O208" s="15">
        <f>SUMIF('9'!B:B,summary!A:A,'9'!D:D)</f>
        <v>0</v>
      </c>
      <c r="P208" s="15">
        <f>SUMIF('10'!B:B,summary!A:A,'10'!D:D)</f>
        <v>0</v>
      </c>
      <c r="Q208" s="15">
        <f>SUMIF('11'!B:B,summary!A:A,'11'!D:D)</f>
        <v>0</v>
      </c>
      <c r="R208" s="15">
        <f>SUMIF('12'!B:B,summary!A:A,'12'!D:D)</f>
        <v>0</v>
      </c>
      <c r="S208" s="15">
        <f>SUMIF('13'!B:B,summary!A:A,'13'!D:D)</f>
        <v>0</v>
      </c>
      <c r="T208" s="15">
        <f>SUMIF('14'!B:B,summary!A:A,'14'!D:D)</f>
        <v>0</v>
      </c>
      <c r="U208" s="15">
        <f>SUMIF('15'!B:B,summary!A:A,'15'!D:D)</f>
        <v>0</v>
      </c>
      <c r="V208" s="15">
        <f>SUMIF('16'!B:B,summary!A:A,'16'!D:D)</f>
        <v>0</v>
      </c>
      <c r="W208" s="15">
        <f>SUMIF('17'!B:B,summary!A:A,'17'!D:D)</f>
        <v>0</v>
      </c>
      <c r="X208" s="15">
        <f>SUMIF('18'!B:B,summary!A:A,'18'!D:D)</f>
        <v>0</v>
      </c>
      <c r="Y208" s="15">
        <f>SUMIF('19'!B:B,summary!A:A,'19'!D:D)</f>
        <v>0</v>
      </c>
      <c r="Z208" s="15">
        <f>SUMIF('20'!B:B,summary!A:A,'20'!D:D)</f>
        <v>0</v>
      </c>
      <c r="AA208" s="15">
        <f>SUMIF('21'!B:B,summary!A:A,'21'!D:D)</f>
        <v>0</v>
      </c>
      <c r="AB208" s="15">
        <f>SUMIF('22'!B:B,summary!A:A,'22'!D:D)</f>
        <v>0</v>
      </c>
      <c r="AC208" s="15">
        <f>SUMIF('23'!B:B,summary!A:A,'23'!D:D)</f>
        <v>0</v>
      </c>
      <c r="AD208" s="15">
        <f>SUMIF('24'!B:B,summary!A:A,'24'!D:D)</f>
        <v>0</v>
      </c>
      <c r="AE208" s="15">
        <f>SUMIF('25'!B:B,summary!A:A,'25'!D:D)</f>
        <v>0</v>
      </c>
      <c r="AF208" s="15">
        <f>SUMIF('26'!B:B,summary!A:A,'26'!D:D)</f>
        <v>0</v>
      </c>
      <c r="AG208" s="15">
        <f>SUMIF('27'!B:B,summary!A:A,'27'!D:D)</f>
        <v>0</v>
      </c>
      <c r="AH208" s="15">
        <f>SUMIF('28'!B:B,summary!A:A,'28'!D:D)</f>
        <v>0</v>
      </c>
      <c r="AI208" s="15">
        <f>SUMIF('29'!B:B,summary!A:A,'29'!D:D)</f>
        <v>0</v>
      </c>
      <c r="AJ208" s="15">
        <f>SUMIF('30'!B:B,summary!A:A,'30'!D:D)</f>
        <v>0</v>
      </c>
      <c r="AK208" s="15">
        <f>SUMIF('31'!B:B,summary!A:A,'31'!D:D)</f>
        <v>0</v>
      </c>
      <c r="AL208" s="41">
        <f t="shared" si="30"/>
        <v>0</v>
      </c>
      <c r="AM208" s="75"/>
      <c r="AN208" s="96">
        <f t="shared" si="28"/>
        <v>0</v>
      </c>
      <c r="AO208" s="74">
        <f t="shared" si="29"/>
        <v>0</v>
      </c>
      <c r="AP208" s="101"/>
      <c r="AQ208" s="102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03"/>
      <c r="BF208" s="103"/>
      <c r="BG208" s="103"/>
      <c r="BH208" s="103"/>
      <c r="BI208" s="103"/>
      <c r="BJ208" s="103"/>
      <c r="BK208" s="103"/>
      <c r="BL208" s="103"/>
      <c r="BM208" s="103"/>
      <c r="BN208" s="103"/>
      <c r="BO208" s="103"/>
      <c r="BP208" s="103"/>
      <c r="BQ208" s="103"/>
      <c r="BR208" s="103"/>
      <c r="BS208" s="103"/>
      <c r="BT208" s="103"/>
      <c r="BU208" s="103"/>
      <c r="BV208" s="104"/>
      <c r="BW208" s="104"/>
    </row>
    <row r="209" spans="1:75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15">
        <f>SUMIF('1'!B:B,summary!A:A,'1'!D:D)</f>
        <v>0</v>
      </c>
      <c r="H209" s="15">
        <f>SUMIF('2'!B:B,summary!A:A,'2'!D:D)</f>
        <v>0</v>
      </c>
      <c r="I209" s="15">
        <f>SUMIF('3'!B:B,summary!A:A,'3'!D:D)</f>
        <v>0</v>
      </c>
      <c r="J209" s="15">
        <f>SUMIF('4'!B:B,summary!A:A,'4'!D:D)</f>
        <v>0</v>
      </c>
      <c r="K209" s="15">
        <f>SUMIF('5'!B:B,summary!A:A,'5'!D:D)</f>
        <v>0</v>
      </c>
      <c r="L209" s="15">
        <f>SUMIF('6'!B:B,summary!A:A,'6'!D:D)</f>
        <v>0</v>
      </c>
      <c r="M209" s="15">
        <f>SUMIF('7'!B:B,summary!A:A,'7'!D:D)</f>
        <v>0</v>
      </c>
      <c r="N209" s="15">
        <f>SUMIF('8'!B:B,summary!A:A,'8'!D:D)</f>
        <v>0</v>
      </c>
      <c r="O209" s="15">
        <f>SUMIF('9'!B:B,summary!A:A,'9'!D:D)</f>
        <v>0</v>
      </c>
      <c r="P209" s="15">
        <f>SUMIF('10'!B:B,summary!A:A,'10'!D:D)</f>
        <v>0</v>
      </c>
      <c r="Q209" s="15">
        <f>SUMIF('11'!B:B,summary!A:A,'11'!D:D)</f>
        <v>0</v>
      </c>
      <c r="R209" s="15">
        <f>SUMIF('12'!B:B,summary!A:A,'12'!D:D)</f>
        <v>0</v>
      </c>
      <c r="S209" s="15">
        <f>SUMIF('13'!B:B,summary!A:A,'13'!D:D)</f>
        <v>0</v>
      </c>
      <c r="T209" s="15">
        <f>SUMIF('14'!B:B,summary!A:A,'14'!D:D)</f>
        <v>0</v>
      </c>
      <c r="U209" s="15">
        <f>SUMIF('15'!B:B,summary!A:A,'15'!D:D)</f>
        <v>0</v>
      </c>
      <c r="V209" s="15">
        <f>SUMIF('16'!B:B,summary!A:A,'16'!D:D)</f>
        <v>0</v>
      </c>
      <c r="W209" s="15">
        <f>SUMIF('17'!B:B,summary!A:A,'17'!D:D)</f>
        <v>0</v>
      </c>
      <c r="X209" s="15">
        <f>SUMIF('18'!B:B,summary!A:A,'18'!D:D)</f>
        <v>0</v>
      </c>
      <c r="Y209" s="15">
        <f>SUMIF('19'!B:B,summary!A:A,'19'!D:D)</f>
        <v>0</v>
      </c>
      <c r="Z209" s="15">
        <f>SUMIF('20'!B:B,summary!A:A,'20'!D:D)</f>
        <v>0</v>
      </c>
      <c r="AA209" s="15">
        <f>SUMIF('21'!B:B,summary!A:A,'21'!D:D)</f>
        <v>0</v>
      </c>
      <c r="AB209" s="15">
        <f>SUMIF('22'!B:B,summary!A:A,'22'!D:D)</f>
        <v>0</v>
      </c>
      <c r="AC209" s="15">
        <f>SUMIF('23'!B:B,summary!A:A,'23'!D:D)</f>
        <v>0</v>
      </c>
      <c r="AD209" s="15">
        <f>SUMIF('24'!B:B,summary!A:A,'24'!D:D)</f>
        <v>0</v>
      </c>
      <c r="AE209" s="15">
        <f>SUMIF('25'!B:B,summary!A:A,'25'!D:D)</f>
        <v>0</v>
      </c>
      <c r="AF209" s="15">
        <f>SUMIF('26'!B:B,summary!A:A,'26'!D:D)</f>
        <v>0</v>
      </c>
      <c r="AG209" s="15">
        <f>SUMIF('27'!B:B,summary!A:A,'27'!D:D)</f>
        <v>0</v>
      </c>
      <c r="AH209" s="15">
        <f>SUMIF('28'!B:B,summary!A:A,'28'!D:D)</f>
        <v>0</v>
      </c>
      <c r="AI209" s="15">
        <f>SUMIF('29'!B:B,summary!A:A,'29'!D:D)</f>
        <v>0</v>
      </c>
      <c r="AJ209" s="15">
        <f>SUMIF('30'!B:B,summary!A:A,'30'!D:D)</f>
        <v>0</v>
      </c>
      <c r="AK209" s="15">
        <f>SUMIF('31'!B:B,summary!A:A,'31'!D:D)</f>
        <v>0</v>
      </c>
      <c r="AL209" s="41">
        <f t="shared" si="30"/>
        <v>0</v>
      </c>
      <c r="AM209" s="75"/>
      <c r="AN209" s="96">
        <f t="shared" si="28"/>
        <v>0</v>
      </c>
      <c r="AO209" s="74">
        <f t="shared" si="29"/>
        <v>0</v>
      </c>
      <c r="AP209" s="101"/>
      <c r="AQ209" s="102"/>
      <c r="AR209" s="103"/>
      <c r="AS209" s="103"/>
      <c r="AT209" s="103"/>
      <c r="AU209" s="103"/>
      <c r="AV209" s="103"/>
      <c r="AW209" s="103"/>
      <c r="AX209" s="103"/>
      <c r="AY209" s="103"/>
      <c r="AZ209" s="103"/>
      <c r="BA209" s="103"/>
      <c r="BB209" s="103"/>
      <c r="BC209" s="103"/>
      <c r="BD209" s="103"/>
      <c r="BE209" s="103"/>
      <c r="BF209" s="103"/>
      <c r="BG209" s="103"/>
      <c r="BH209" s="103"/>
      <c r="BI209" s="103"/>
      <c r="BJ209" s="103"/>
      <c r="BK209" s="103"/>
      <c r="BL209" s="103"/>
      <c r="BM209" s="103"/>
      <c r="BN209" s="103"/>
      <c r="BO209" s="103"/>
      <c r="BP209" s="103"/>
      <c r="BQ209" s="103"/>
      <c r="BR209" s="103"/>
      <c r="BS209" s="103"/>
      <c r="BT209" s="103"/>
      <c r="BU209" s="103"/>
      <c r="BV209" s="104"/>
      <c r="BW209" s="104"/>
    </row>
    <row r="210" spans="1:75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15">
        <f>SUMIF('1'!B:B,summary!A:A,'1'!D:D)</f>
        <v>0</v>
      </c>
      <c r="H210" s="15">
        <f>SUMIF('2'!B:B,summary!A:A,'2'!D:D)</f>
        <v>0</v>
      </c>
      <c r="I210" s="15">
        <f>SUMIF('3'!B:B,summary!A:A,'3'!D:D)</f>
        <v>0</v>
      </c>
      <c r="J210" s="15">
        <f>SUMIF('4'!B:B,summary!A:A,'4'!D:D)</f>
        <v>0</v>
      </c>
      <c r="K210" s="15">
        <f>SUMIF('5'!B:B,summary!A:A,'5'!D:D)</f>
        <v>0</v>
      </c>
      <c r="L210" s="15">
        <f>SUMIF('6'!B:B,summary!A:A,'6'!D:D)</f>
        <v>0</v>
      </c>
      <c r="M210" s="15">
        <f>SUMIF('7'!B:B,summary!A:A,'7'!D:D)</f>
        <v>0</v>
      </c>
      <c r="N210" s="15">
        <f>SUMIF('8'!B:B,summary!A:A,'8'!D:D)</f>
        <v>0</v>
      </c>
      <c r="O210" s="15">
        <f>SUMIF('9'!B:B,summary!A:A,'9'!D:D)</f>
        <v>0</v>
      </c>
      <c r="P210" s="15">
        <f>SUMIF('10'!B:B,summary!A:A,'10'!D:D)</f>
        <v>0</v>
      </c>
      <c r="Q210" s="15">
        <f>SUMIF('11'!B:B,summary!A:A,'11'!D:D)</f>
        <v>0</v>
      </c>
      <c r="R210" s="15">
        <f>SUMIF('12'!B:B,summary!A:A,'12'!D:D)</f>
        <v>0</v>
      </c>
      <c r="S210" s="15">
        <f>SUMIF('13'!B:B,summary!A:A,'13'!D:D)</f>
        <v>0</v>
      </c>
      <c r="T210" s="15">
        <f>SUMIF('14'!B:B,summary!A:A,'14'!D:D)</f>
        <v>0</v>
      </c>
      <c r="U210" s="15">
        <f>SUMIF('15'!B:B,summary!A:A,'15'!D:D)</f>
        <v>0</v>
      </c>
      <c r="V210" s="15">
        <f>SUMIF('16'!B:B,summary!A:A,'16'!D:D)</f>
        <v>0</v>
      </c>
      <c r="W210" s="15">
        <f>SUMIF('17'!B:B,summary!A:A,'17'!D:D)</f>
        <v>0</v>
      </c>
      <c r="X210" s="15">
        <f>SUMIF('18'!B:B,summary!A:A,'18'!D:D)</f>
        <v>0</v>
      </c>
      <c r="Y210" s="15">
        <f>SUMIF('19'!B:B,summary!A:A,'19'!D:D)</f>
        <v>0</v>
      </c>
      <c r="Z210" s="15">
        <f>SUMIF('20'!B:B,summary!A:A,'20'!D:D)</f>
        <v>0</v>
      </c>
      <c r="AA210" s="15">
        <f>SUMIF('21'!B:B,summary!A:A,'21'!D:D)</f>
        <v>0</v>
      </c>
      <c r="AB210" s="15">
        <f>SUMIF('22'!B:B,summary!A:A,'22'!D:D)</f>
        <v>0</v>
      </c>
      <c r="AC210" s="15">
        <f>SUMIF('23'!B:B,summary!A:A,'23'!D:D)</f>
        <v>0</v>
      </c>
      <c r="AD210" s="15">
        <f>SUMIF('24'!B:B,summary!A:A,'24'!D:D)</f>
        <v>0</v>
      </c>
      <c r="AE210" s="15">
        <f>SUMIF('25'!B:B,summary!A:A,'25'!D:D)</f>
        <v>0</v>
      </c>
      <c r="AF210" s="15">
        <f>SUMIF('26'!B:B,summary!A:A,'26'!D:D)</f>
        <v>0</v>
      </c>
      <c r="AG210" s="15">
        <f>SUMIF('27'!B:B,summary!A:A,'27'!D:D)</f>
        <v>0</v>
      </c>
      <c r="AH210" s="15">
        <f>SUMIF('28'!B:B,summary!A:A,'28'!D:D)</f>
        <v>0</v>
      </c>
      <c r="AI210" s="15">
        <f>SUMIF('29'!B:B,summary!A:A,'29'!D:D)</f>
        <v>0</v>
      </c>
      <c r="AJ210" s="15">
        <f>SUMIF('30'!B:B,summary!A:A,'30'!D:D)</f>
        <v>0</v>
      </c>
      <c r="AK210" s="15">
        <f>SUMIF('31'!B:B,summary!A:A,'31'!D:D)</f>
        <v>0</v>
      </c>
      <c r="AL210" s="41">
        <f t="shared" si="30"/>
        <v>0</v>
      </c>
      <c r="AM210" s="75"/>
      <c r="AN210" s="96">
        <f t="shared" si="28"/>
        <v>0</v>
      </c>
      <c r="AO210" s="74">
        <f t="shared" si="29"/>
        <v>0</v>
      </c>
      <c r="AP210" s="101"/>
      <c r="AQ210" s="102"/>
      <c r="AR210" s="103"/>
      <c r="AS210" s="103"/>
      <c r="AT210" s="103"/>
      <c r="AU210" s="103"/>
      <c r="AV210" s="103"/>
      <c r="AW210" s="103"/>
      <c r="AX210" s="103"/>
      <c r="AY210" s="103"/>
      <c r="AZ210" s="103"/>
      <c r="BA210" s="103"/>
      <c r="BB210" s="103"/>
      <c r="BC210" s="103"/>
      <c r="BD210" s="103"/>
      <c r="BE210" s="103"/>
      <c r="BF210" s="103"/>
      <c r="BG210" s="103"/>
      <c r="BH210" s="103"/>
      <c r="BI210" s="103"/>
      <c r="BJ210" s="103"/>
      <c r="BK210" s="103"/>
      <c r="BL210" s="103"/>
      <c r="BM210" s="103"/>
      <c r="BN210" s="103"/>
      <c r="BO210" s="103"/>
      <c r="BP210" s="103"/>
      <c r="BQ210" s="103"/>
      <c r="BR210" s="103"/>
      <c r="BS210" s="103"/>
      <c r="BT210" s="103"/>
      <c r="BU210" s="103"/>
      <c r="BV210" s="104"/>
      <c r="BW210" s="104"/>
    </row>
    <row r="211" spans="1:75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15">
        <f>SUMIF('1'!B:B,summary!A:A,'1'!D:D)</f>
        <v>0</v>
      </c>
      <c r="H211" s="15">
        <f>SUMIF('2'!B:B,summary!A:A,'2'!D:D)</f>
        <v>0</v>
      </c>
      <c r="I211" s="15">
        <f>SUMIF('3'!B:B,summary!A:A,'3'!D:D)</f>
        <v>0</v>
      </c>
      <c r="J211" s="15">
        <f>SUMIF('4'!B:B,summary!A:A,'4'!D:D)</f>
        <v>0</v>
      </c>
      <c r="K211" s="15">
        <f>SUMIF('5'!B:B,summary!A:A,'5'!D:D)</f>
        <v>0</v>
      </c>
      <c r="L211" s="15">
        <f>SUMIF('6'!B:B,summary!A:A,'6'!D:D)</f>
        <v>0</v>
      </c>
      <c r="M211" s="15">
        <f>SUMIF('7'!B:B,summary!A:A,'7'!D:D)</f>
        <v>0</v>
      </c>
      <c r="N211" s="15">
        <f>SUMIF('8'!B:B,summary!A:A,'8'!D:D)</f>
        <v>0</v>
      </c>
      <c r="O211" s="15">
        <f>SUMIF('9'!B:B,summary!A:A,'9'!D:D)</f>
        <v>0</v>
      </c>
      <c r="P211" s="15">
        <f>SUMIF('10'!B:B,summary!A:A,'10'!D:D)</f>
        <v>0</v>
      </c>
      <c r="Q211" s="15">
        <f>SUMIF('11'!B:B,summary!A:A,'11'!D:D)</f>
        <v>0</v>
      </c>
      <c r="R211" s="15">
        <f>SUMIF('12'!B:B,summary!A:A,'12'!D:D)</f>
        <v>0</v>
      </c>
      <c r="S211" s="15">
        <f>SUMIF('13'!B:B,summary!A:A,'13'!D:D)</f>
        <v>0</v>
      </c>
      <c r="T211" s="15">
        <f>SUMIF('14'!B:B,summary!A:A,'14'!D:D)</f>
        <v>0</v>
      </c>
      <c r="U211" s="15">
        <f>SUMIF('15'!B:B,summary!A:A,'15'!D:D)</f>
        <v>0</v>
      </c>
      <c r="V211" s="15">
        <f>SUMIF('16'!B:B,summary!A:A,'16'!D:D)</f>
        <v>0</v>
      </c>
      <c r="W211" s="15">
        <f>SUMIF('17'!B:B,summary!A:A,'17'!D:D)</f>
        <v>0</v>
      </c>
      <c r="X211" s="15">
        <f>SUMIF('18'!B:B,summary!A:A,'18'!D:D)</f>
        <v>0</v>
      </c>
      <c r="Y211" s="15">
        <f>SUMIF('19'!B:B,summary!A:A,'19'!D:D)</f>
        <v>0</v>
      </c>
      <c r="Z211" s="15">
        <f>SUMIF('20'!B:B,summary!A:A,'20'!D:D)</f>
        <v>0</v>
      </c>
      <c r="AA211" s="15">
        <f>SUMIF('21'!B:B,summary!A:A,'21'!D:D)</f>
        <v>0</v>
      </c>
      <c r="AB211" s="15">
        <f>SUMIF('22'!B:B,summary!A:A,'22'!D:D)</f>
        <v>0</v>
      </c>
      <c r="AC211" s="15">
        <f>SUMIF('23'!B:B,summary!A:A,'23'!D:D)</f>
        <v>0</v>
      </c>
      <c r="AD211" s="15">
        <f>SUMIF('24'!B:B,summary!A:A,'24'!D:D)</f>
        <v>0</v>
      </c>
      <c r="AE211" s="15">
        <f>SUMIF('25'!B:B,summary!A:A,'25'!D:D)</f>
        <v>0</v>
      </c>
      <c r="AF211" s="15">
        <f>SUMIF('26'!B:B,summary!A:A,'26'!D:D)</f>
        <v>0</v>
      </c>
      <c r="AG211" s="15">
        <f>SUMIF('27'!B:B,summary!A:A,'27'!D:D)</f>
        <v>0</v>
      </c>
      <c r="AH211" s="15">
        <f>SUMIF('28'!B:B,summary!A:A,'28'!D:D)</f>
        <v>0</v>
      </c>
      <c r="AI211" s="15">
        <f>SUMIF('29'!B:B,summary!A:A,'29'!D:D)</f>
        <v>0</v>
      </c>
      <c r="AJ211" s="15">
        <f>SUMIF('30'!B:B,summary!A:A,'30'!D:D)</f>
        <v>0</v>
      </c>
      <c r="AK211" s="15">
        <f>SUMIF('31'!B:B,summary!A:A,'31'!D:D)</f>
        <v>0</v>
      </c>
      <c r="AL211" s="41">
        <f t="shared" si="30"/>
        <v>0</v>
      </c>
      <c r="AM211" s="75"/>
      <c r="AN211" s="96">
        <f t="shared" si="28"/>
        <v>0</v>
      </c>
      <c r="AO211" s="74">
        <f t="shared" si="29"/>
        <v>0</v>
      </c>
      <c r="AP211" s="101"/>
      <c r="AQ211" s="102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  <c r="BG211" s="103"/>
      <c r="BH211" s="103"/>
      <c r="BI211" s="103"/>
      <c r="BJ211" s="103"/>
      <c r="BK211" s="103"/>
      <c r="BL211" s="103"/>
      <c r="BM211" s="103"/>
      <c r="BN211" s="103"/>
      <c r="BO211" s="103"/>
      <c r="BP211" s="103"/>
      <c r="BQ211" s="103"/>
      <c r="BR211" s="103"/>
      <c r="BS211" s="103"/>
      <c r="BT211" s="103"/>
      <c r="BU211" s="103"/>
      <c r="BV211" s="104"/>
      <c r="BW211" s="104"/>
    </row>
    <row r="212" spans="1:75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15">
        <f>SUMIF('1'!B:B,summary!A:A,'1'!D:D)</f>
        <v>0</v>
      </c>
      <c r="H212" s="15">
        <f>SUMIF('2'!B:B,summary!A:A,'2'!D:D)</f>
        <v>0</v>
      </c>
      <c r="I212" s="15">
        <f>SUMIF('3'!B:B,summary!A:A,'3'!D:D)</f>
        <v>0</v>
      </c>
      <c r="J212" s="15">
        <f>SUMIF('4'!B:B,summary!A:A,'4'!D:D)</f>
        <v>0</v>
      </c>
      <c r="K212" s="15">
        <f>SUMIF('5'!B:B,summary!A:A,'5'!D:D)</f>
        <v>0</v>
      </c>
      <c r="L212" s="15">
        <f>SUMIF('6'!B:B,summary!A:A,'6'!D:D)</f>
        <v>0</v>
      </c>
      <c r="M212" s="15">
        <f>SUMIF('7'!B:B,summary!A:A,'7'!D:D)</f>
        <v>0</v>
      </c>
      <c r="N212" s="15">
        <f>SUMIF('8'!B:B,summary!A:A,'8'!D:D)</f>
        <v>0</v>
      </c>
      <c r="O212" s="15">
        <f>SUMIF('9'!B:B,summary!A:A,'9'!D:D)</f>
        <v>0</v>
      </c>
      <c r="P212" s="15">
        <f>SUMIF('10'!B:B,summary!A:A,'10'!D:D)</f>
        <v>0</v>
      </c>
      <c r="Q212" s="15">
        <f>SUMIF('11'!B:B,summary!A:A,'11'!D:D)</f>
        <v>0</v>
      </c>
      <c r="R212" s="15">
        <f>SUMIF('12'!B:B,summary!A:A,'12'!D:D)</f>
        <v>0</v>
      </c>
      <c r="S212" s="15">
        <f>SUMIF('13'!B:B,summary!A:A,'13'!D:D)</f>
        <v>0</v>
      </c>
      <c r="T212" s="15">
        <f>SUMIF('14'!B:B,summary!A:A,'14'!D:D)</f>
        <v>0</v>
      </c>
      <c r="U212" s="15">
        <f>SUMIF('15'!B:B,summary!A:A,'15'!D:D)</f>
        <v>0</v>
      </c>
      <c r="V212" s="15">
        <f>SUMIF('16'!B:B,summary!A:A,'16'!D:D)</f>
        <v>0</v>
      </c>
      <c r="W212" s="15">
        <f>SUMIF('17'!B:B,summary!A:A,'17'!D:D)</f>
        <v>0</v>
      </c>
      <c r="X212" s="15">
        <f>SUMIF('18'!B:B,summary!A:A,'18'!D:D)</f>
        <v>0</v>
      </c>
      <c r="Y212" s="15">
        <f>SUMIF('19'!B:B,summary!A:A,'19'!D:D)</f>
        <v>0</v>
      </c>
      <c r="Z212" s="15">
        <f>SUMIF('20'!B:B,summary!A:A,'20'!D:D)</f>
        <v>0</v>
      </c>
      <c r="AA212" s="15">
        <f>SUMIF('21'!B:B,summary!A:A,'21'!D:D)</f>
        <v>0</v>
      </c>
      <c r="AB212" s="15">
        <f>SUMIF('22'!B:B,summary!A:A,'22'!D:D)</f>
        <v>0</v>
      </c>
      <c r="AC212" s="15">
        <f>SUMIF('23'!B:B,summary!A:A,'23'!D:D)</f>
        <v>0</v>
      </c>
      <c r="AD212" s="15">
        <f>SUMIF('24'!B:B,summary!A:A,'24'!D:D)</f>
        <v>0</v>
      </c>
      <c r="AE212" s="15">
        <f>SUMIF('25'!B:B,summary!A:A,'25'!D:D)</f>
        <v>0</v>
      </c>
      <c r="AF212" s="15">
        <f>SUMIF('26'!B:B,summary!A:A,'26'!D:D)</f>
        <v>0</v>
      </c>
      <c r="AG212" s="15">
        <f>SUMIF('27'!B:B,summary!A:A,'27'!D:D)</f>
        <v>0</v>
      </c>
      <c r="AH212" s="15">
        <f>SUMIF('28'!B:B,summary!A:A,'28'!D:D)</f>
        <v>0</v>
      </c>
      <c r="AI212" s="15">
        <f>SUMIF('29'!B:B,summary!A:A,'29'!D:D)</f>
        <v>0</v>
      </c>
      <c r="AJ212" s="15">
        <f>SUMIF('30'!B:B,summary!A:A,'30'!D:D)</f>
        <v>0</v>
      </c>
      <c r="AK212" s="15">
        <f>SUMIF('31'!B:B,summary!A:A,'31'!D:D)</f>
        <v>0</v>
      </c>
      <c r="AL212" s="41">
        <f t="shared" si="30"/>
        <v>0</v>
      </c>
      <c r="AM212" s="75"/>
      <c r="AN212" s="96">
        <f t="shared" si="28"/>
        <v>0</v>
      </c>
      <c r="AO212" s="74">
        <f t="shared" si="29"/>
        <v>0</v>
      </c>
      <c r="AP212" s="101"/>
      <c r="AQ212" s="102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3"/>
      <c r="BG212" s="103"/>
      <c r="BH212" s="103"/>
      <c r="BI212" s="103"/>
      <c r="BJ212" s="103"/>
      <c r="BK212" s="103"/>
      <c r="BL212" s="103"/>
      <c r="BM212" s="103"/>
      <c r="BN212" s="103"/>
      <c r="BO212" s="103"/>
      <c r="BP212" s="103"/>
      <c r="BQ212" s="103"/>
      <c r="BR212" s="103"/>
      <c r="BS212" s="103"/>
      <c r="BT212" s="103"/>
      <c r="BU212" s="103"/>
      <c r="BV212" s="104"/>
      <c r="BW212" s="104"/>
    </row>
    <row r="213" spans="1:75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15">
        <f>SUMIF('1'!B:B,summary!A:A,'1'!D:D)</f>
        <v>0</v>
      </c>
      <c r="H213" s="15">
        <f>SUMIF('2'!B:B,summary!A:A,'2'!D:D)</f>
        <v>0</v>
      </c>
      <c r="I213" s="15">
        <f>SUMIF('3'!B:B,summary!A:A,'3'!D:D)</f>
        <v>0</v>
      </c>
      <c r="J213" s="15">
        <f>SUMIF('4'!B:B,summary!A:A,'4'!D:D)</f>
        <v>0</v>
      </c>
      <c r="K213" s="15">
        <f>SUMIF('5'!B:B,summary!A:A,'5'!D:D)</f>
        <v>0</v>
      </c>
      <c r="L213" s="15">
        <f>SUMIF('6'!B:B,summary!A:A,'6'!D:D)</f>
        <v>0</v>
      </c>
      <c r="M213" s="15">
        <f>SUMIF('7'!B:B,summary!A:A,'7'!D:D)</f>
        <v>0</v>
      </c>
      <c r="N213" s="15">
        <f>SUMIF('8'!B:B,summary!A:A,'8'!D:D)</f>
        <v>0</v>
      </c>
      <c r="O213" s="15">
        <f>SUMIF('9'!B:B,summary!A:A,'9'!D:D)</f>
        <v>0</v>
      </c>
      <c r="P213" s="15">
        <f>SUMIF('10'!B:B,summary!A:A,'10'!D:D)</f>
        <v>0</v>
      </c>
      <c r="Q213" s="15">
        <f>SUMIF('11'!B:B,summary!A:A,'11'!D:D)</f>
        <v>0</v>
      </c>
      <c r="R213" s="15">
        <f>SUMIF('12'!B:B,summary!A:A,'12'!D:D)</f>
        <v>0</v>
      </c>
      <c r="S213" s="15">
        <f>SUMIF('13'!B:B,summary!A:A,'13'!D:D)</f>
        <v>0</v>
      </c>
      <c r="T213" s="15">
        <f>SUMIF('14'!B:B,summary!A:A,'14'!D:D)</f>
        <v>0</v>
      </c>
      <c r="U213" s="15">
        <f>SUMIF('15'!B:B,summary!A:A,'15'!D:D)</f>
        <v>0</v>
      </c>
      <c r="V213" s="15">
        <f>SUMIF('16'!B:B,summary!A:A,'16'!D:D)</f>
        <v>0</v>
      </c>
      <c r="W213" s="15">
        <f>SUMIF('17'!B:B,summary!A:A,'17'!D:D)</f>
        <v>0</v>
      </c>
      <c r="X213" s="15">
        <f>SUMIF('18'!B:B,summary!A:A,'18'!D:D)</f>
        <v>0</v>
      </c>
      <c r="Y213" s="15">
        <f>SUMIF('19'!B:B,summary!A:A,'19'!D:D)</f>
        <v>0</v>
      </c>
      <c r="Z213" s="15">
        <f>SUMIF('20'!B:B,summary!A:A,'20'!D:D)</f>
        <v>0</v>
      </c>
      <c r="AA213" s="15">
        <f>SUMIF('21'!B:B,summary!A:A,'21'!D:D)</f>
        <v>0</v>
      </c>
      <c r="AB213" s="15">
        <f>SUMIF('22'!B:B,summary!A:A,'22'!D:D)</f>
        <v>0</v>
      </c>
      <c r="AC213" s="15">
        <f>SUMIF('23'!B:B,summary!A:A,'23'!D:D)</f>
        <v>0</v>
      </c>
      <c r="AD213" s="15">
        <f>SUMIF('24'!B:B,summary!A:A,'24'!D:D)</f>
        <v>0</v>
      </c>
      <c r="AE213" s="15">
        <f>SUMIF('25'!B:B,summary!A:A,'25'!D:D)</f>
        <v>0</v>
      </c>
      <c r="AF213" s="15">
        <f>SUMIF('26'!B:B,summary!A:A,'26'!D:D)</f>
        <v>0</v>
      </c>
      <c r="AG213" s="15">
        <f>SUMIF('27'!B:B,summary!A:A,'27'!D:D)</f>
        <v>0</v>
      </c>
      <c r="AH213" s="15">
        <f>SUMIF('28'!B:B,summary!A:A,'28'!D:D)</f>
        <v>0</v>
      </c>
      <c r="AI213" s="15">
        <f>SUMIF('29'!B:B,summary!A:A,'29'!D:D)</f>
        <v>0</v>
      </c>
      <c r="AJ213" s="15">
        <f>SUMIF('30'!B:B,summary!A:A,'30'!D:D)</f>
        <v>0</v>
      </c>
      <c r="AK213" s="15">
        <f>SUMIF('31'!B:B,summary!A:A,'31'!D:D)</f>
        <v>0</v>
      </c>
      <c r="AL213" s="41">
        <f t="shared" si="30"/>
        <v>0</v>
      </c>
      <c r="AM213" s="75"/>
      <c r="AN213" s="96">
        <f t="shared" si="28"/>
        <v>0</v>
      </c>
      <c r="AO213" s="74">
        <f t="shared" si="29"/>
        <v>0</v>
      </c>
      <c r="AP213" s="101"/>
      <c r="AQ213" s="102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3"/>
      <c r="BG213" s="103"/>
      <c r="BH213" s="103"/>
      <c r="BI213" s="103"/>
      <c r="BJ213" s="103"/>
      <c r="BK213" s="103"/>
      <c r="BL213" s="103"/>
      <c r="BM213" s="103"/>
      <c r="BN213" s="103"/>
      <c r="BO213" s="103"/>
      <c r="BP213" s="103"/>
      <c r="BQ213" s="103"/>
      <c r="BR213" s="103"/>
      <c r="BS213" s="103"/>
      <c r="BT213" s="103"/>
      <c r="BU213" s="103"/>
      <c r="BV213" s="104"/>
      <c r="BW213" s="104"/>
    </row>
    <row r="214" spans="1:75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15">
        <f>SUMIF('1'!B:B,summary!A:A,'1'!D:D)</f>
        <v>0</v>
      </c>
      <c r="H214" s="15">
        <f>SUMIF('2'!B:B,summary!A:A,'2'!D:D)</f>
        <v>0</v>
      </c>
      <c r="I214" s="15">
        <f>SUMIF('3'!B:B,summary!A:A,'3'!D:D)</f>
        <v>0</v>
      </c>
      <c r="J214" s="15">
        <f>SUMIF('4'!B:B,summary!A:A,'4'!D:D)</f>
        <v>0</v>
      </c>
      <c r="K214" s="15">
        <f>SUMIF('5'!B:B,summary!A:A,'5'!D:D)</f>
        <v>0</v>
      </c>
      <c r="L214" s="15">
        <f>SUMIF('6'!B:B,summary!A:A,'6'!D:D)</f>
        <v>0</v>
      </c>
      <c r="M214" s="15">
        <f>SUMIF('7'!B:B,summary!A:A,'7'!D:D)</f>
        <v>0</v>
      </c>
      <c r="N214" s="15">
        <f>SUMIF('8'!B:B,summary!A:A,'8'!D:D)</f>
        <v>0</v>
      </c>
      <c r="O214" s="15">
        <f>SUMIF('9'!B:B,summary!A:A,'9'!D:D)</f>
        <v>0</v>
      </c>
      <c r="P214" s="15">
        <f>SUMIF('10'!B:B,summary!A:A,'10'!D:D)</f>
        <v>0</v>
      </c>
      <c r="Q214" s="15">
        <f>SUMIF('11'!B:B,summary!A:A,'11'!D:D)</f>
        <v>0</v>
      </c>
      <c r="R214" s="15">
        <f>SUMIF('12'!B:B,summary!A:A,'12'!D:D)</f>
        <v>0</v>
      </c>
      <c r="S214" s="15">
        <f>SUMIF('13'!B:B,summary!A:A,'13'!D:D)</f>
        <v>0</v>
      </c>
      <c r="T214" s="15">
        <f>SUMIF('14'!B:B,summary!A:A,'14'!D:D)</f>
        <v>0</v>
      </c>
      <c r="U214" s="15">
        <f>SUMIF('15'!B:B,summary!A:A,'15'!D:D)</f>
        <v>0</v>
      </c>
      <c r="V214" s="15">
        <f>SUMIF('16'!B:B,summary!A:A,'16'!D:D)</f>
        <v>0</v>
      </c>
      <c r="W214" s="15">
        <f>SUMIF('17'!B:B,summary!A:A,'17'!D:D)</f>
        <v>0</v>
      </c>
      <c r="X214" s="15">
        <f>SUMIF('18'!B:B,summary!A:A,'18'!D:D)</f>
        <v>0</v>
      </c>
      <c r="Y214" s="15">
        <f>SUMIF('19'!B:B,summary!A:A,'19'!D:D)</f>
        <v>0</v>
      </c>
      <c r="Z214" s="15">
        <f>SUMIF('20'!B:B,summary!A:A,'20'!D:D)</f>
        <v>0</v>
      </c>
      <c r="AA214" s="15">
        <f>SUMIF('21'!B:B,summary!A:A,'21'!D:D)</f>
        <v>0</v>
      </c>
      <c r="AB214" s="15">
        <f>SUMIF('22'!B:B,summary!A:A,'22'!D:D)</f>
        <v>0</v>
      </c>
      <c r="AC214" s="15">
        <f>SUMIF('23'!B:B,summary!A:A,'23'!D:D)</f>
        <v>0</v>
      </c>
      <c r="AD214" s="15">
        <f>SUMIF('24'!B:B,summary!A:A,'24'!D:D)</f>
        <v>0</v>
      </c>
      <c r="AE214" s="15">
        <f>SUMIF('25'!B:B,summary!A:A,'25'!D:D)</f>
        <v>0</v>
      </c>
      <c r="AF214" s="15">
        <f>SUMIF('26'!B:B,summary!A:A,'26'!D:D)</f>
        <v>0</v>
      </c>
      <c r="AG214" s="15">
        <f>SUMIF('27'!B:B,summary!A:A,'27'!D:D)</f>
        <v>0</v>
      </c>
      <c r="AH214" s="15">
        <f>SUMIF('28'!B:B,summary!A:A,'28'!D:D)</f>
        <v>0</v>
      </c>
      <c r="AI214" s="15">
        <f>SUMIF('29'!B:B,summary!A:A,'29'!D:D)</f>
        <v>0</v>
      </c>
      <c r="AJ214" s="15">
        <f>SUMIF('30'!B:B,summary!A:A,'30'!D:D)</f>
        <v>0</v>
      </c>
      <c r="AK214" s="15">
        <f>SUMIF('31'!B:B,summary!A:A,'31'!D:D)</f>
        <v>0</v>
      </c>
      <c r="AL214" s="41">
        <f t="shared" si="30"/>
        <v>0</v>
      </c>
      <c r="AM214" s="75"/>
      <c r="AN214" s="96">
        <f t="shared" si="28"/>
        <v>0</v>
      </c>
      <c r="AO214" s="74">
        <f t="shared" si="29"/>
        <v>0</v>
      </c>
      <c r="AP214" s="101"/>
      <c r="AQ214" s="102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  <c r="BF214" s="103"/>
      <c r="BG214" s="103"/>
      <c r="BH214" s="103"/>
      <c r="BI214" s="103"/>
      <c r="BJ214" s="103"/>
      <c r="BK214" s="103"/>
      <c r="BL214" s="103"/>
      <c r="BM214" s="103"/>
      <c r="BN214" s="103"/>
      <c r="BO214" s="103"/>
      <c r="BP214" s="103"/>
      <c r="BQ214" s="103"/>
      <c r="BR214" s="103"/>
      <c r="BS214" s="103"/>
      <c r="BT214" s="103"/>
      <c r="BU214" s="103"/>
      <c r="BV214" s="104"/>
      <c r="BW214" s="104"/>
    </row>
    <row r="215" spans="1:75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15">
        <f>SUMIF('1'!B:B,summary!A:A,'1'!D:D)</f>
        <v>0</v>
      </c>
      <c r="H215" s="15">
        <f>SUMIF('2'!B:B,summary!A:A,'2'!D:D)</f>
        <v>0</v>
      </c>
      <c r="I215" s="15">
        <f>SUMIF('3'!B:B,summary!A:A,'3'!D:D)</f>
        <v>0</v>
      </c>
      <c r="J215" s="15">
        <f>SUMIF('4'!B:B,summary!A:A,'4'!D:D)</f>
        <v>0</v>
      </c>
      <c r="K215" s="15">
        <f>SUMIF('5'!B:B,summary!A:A,'5'!D:D)</f>
        <v>0</v>
      </c>
      <c r="L215" s="15">
        <f>SUMIF('6'!B:B,summary!A:A,'6'!D:D)</f>
        <v>0</v>
      </c>
      <c r="M215" s="15">
        <f>SUMIF('7'!B:B,summary!A:A,'7'!D:D)</f>
        <v>0</v>
      </c>
      <c r="N215" s="15">
        <f>SUMIF('8'!B:B,summary!A:A,'8'!D:D)</f>
        <v>0</v>
      </c>
      <c r="O215" s="15">
        <f>SUMIF('9'!B:B,summary!A:A,'9'!D:D)</f>
        <v>0</v>
      </c>
      <c r="P215" s="15">
        <f>SUMIF('10'!B:B,summary!A:A,'10'!D:D)</f>
        <v>0</v>
      </c>
      <c r="Q215" s="15">
        <f>SUMIF('11'!B:B,summary!A:A,'11'!D:D)</f>
        <v>0</v>
      </c>
      <c r="R215" s="15">
        <f>SUMIF('12'!B:B,summary!A:A,'12'!D:D)</f>
        <v>0</v>
      </c>
      <c r="S215" s="15">
        <f>SUMIF('13'!B:B,summary!A:A,'13'!D:D)</f>
        <v>0</v>
      </c>
      <c r="T215" s="15">
        <f>SUMIF('14'!B:B,summary!A:A,'14'!D:D)</f>
        <v>0</v>
      </c>
      <c r="U215" s="15">
        <f>SUMIF('15'!B:B,summary!A:A,'15'!D:D)</f>
        <v>0</v>
      </c>
      <c r="V215" s="15">
        <f>SUMIF('16'!B:B,summary!A:A,'16'!D:D)</f>
        <v>0</v>
      </c>
      <c r="W215" s="15">
        <f>SUMIF('17'!B:B,summary!A:A,'17'!D:D)</f>
        <v>0</v>
      </c>
      <c r="X215" s="15">
        <f>SUMIF('18'!B:B,summary!A:A,'18'!D:D)</f>
        <v>0</v>
      </c>
      <c r="Y215" s="15">
        <f>SUMIF('19'!B:B,summary!A:A,'19'!D:D)</f>
        <v>0</v>
      </c>
      <c r="Z215" s="15">
        <f>SUMIF('20'!B:B,summary!A:A,'20'!D:D)</f>
        <v>0</v>
      </c>
      <c r="AA215" s="15">
        <f>SUMIF('21'!B:B,summary!A:A,'21'!D:D)</f>
        <v>0</v>
      </c>
      <c r="AB215" s="15">
        <f>SUMIF('22'!B:B,summary!A:A,'22'!D:D)</f>
        <v>0</v>
      </c>
      <c r="AC215" s="15">
        <f>SUMIF('23'!B:B,summary!A:A,'23'!D:D)</f>
        <v>0</v>
      </c>
      <c r="AD215" s="15">
        <f>SUMIF('24'!B:B,summary!A:A,'24'!D:D)</f>
        <v>0</v>
      </c>
      <c r="AE215" s="15">
        <f>SUMIF('25'!B:B,summary!A:A,'25'!D:D)</f>
        <v>0</v>
      </c>
      <c r="AF215" s="15">
        <f>SUMIF('26'!B:B,summary!A:A,'26'!D:D)</f>
        <v>0</v>
      </c>
      <c r="AG215" s="15">
        <f>SUMIF('27'!B:B,summary!A:A,'27'!D:D)</f>
        <v>0</v>
      </c>
      <c r="AH215" s="15">
        <f>SUMIF('28'!B:B,summary!A:A,'28'!D:D)</f>
        <v>0</v>
      </c>
      <c r="AI215" s="15">
        <f>SUMIF('29'!B:B,summary!A:A,'29'!D:D)</f>
        <v>0</v>
      </c>
      <c r="AJ215" s="15">
        <f>SUMIF('30'!B:B,summary!A:A,'30'!D:D)</f>
        <v>0</v>
      </c>
      <c r="AK215" s="15">
        <f>SUMIF('31'!B:B,summary!A:A,'31'!D:D)</f>
        <v>0</v>
      </c>
      <c r="AL215" s="41">
        <f t="shared" si="30"/>
        <v>0</v>
      </c>
      <c r="AM215" s="75"/>
      <c r="AN215" s="96">
        <f t="shared" si="28"/>
        <v>0</v>
      </c>
      <c r="AO215" s="74">
        <f t="shared" si="29"/>
        <v>0</v>
      </c>
      <c r="AP215" s="101"/>
      <c r="AQ215" s="102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3"/>
      <c r="BG215" s="103"/>
      <c r="BH215" s="103"/>
      <c r="BI215" s="103"/>
      <c r="BJ215" s="103"/>
      <c r="BK215" s="103"/>
      <c r="BL215" s="103"/>
      <c r="BM215" s="103"/>
      <c r="BN215" s="103"/>
      <c r="BO215" s="103"/>
      <c r="BP215" s="103"/>
      <c r="BQ215" s="103"/>
      <c r="BR215" s="103"/>
      <c r="BS215" s="103"/>
      <c r="BT215" s="103"/>
      <c r="BU215" s="103"/>
      <c r="BV215" s="104"/>
      <c r="BW215" s="104"/>
    </row>
    <row r="216" spans="1:75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15">
        <f>SUMIF('1'!B:B,summary!A:A,'1'!D:D)</f>
        <v>0</v>
      </c>
      <c r="H216" s="15">
        <f>SUMIF('2'!B:B,summary!A:A,'2'!D:D)</f>
        <v>0</v>
      </c>
      <c r="I216" s="15">
        <f>SUMIF('3'!B:B,summary!A:A,'3'!D:D)</f>
        <v>0</v>
      </c>
      <c r="J216" s="15">
        <f>SUMIF('4'!B:B,summary!A:A,'4'!D:D)</f>
        <v>0</v>
      </c>
      <c r="K216" s="15">
        <f>SUMIF('5'!B:B,summary!A:A,'5'!D:D)</f>
        <v>0</v>
      </c>
      <c r="L216" s="15">
        <f>SUMIF('6'!B:B,summary!A:A,'6'!D:D)</f>
        <v>0</v>
      </c>
      <c r="M216" s="15">
        <f>SUMIF('7'!B:B,summary!A:A,'7'!D:D)</f>
        <v>0</v>
      </c>
      <c r="N216" s="15">
        <f>SUMIF('8'!B:B,summary!A:A,'8'!D:D)</f>
        <v>0</v>
      </c>
      <c r="O216" s="15">
        <f>SUMIF('9'!B:B,summary!A:A,'9'!D:D)</f>
        <v>0</v>
      </c>
      <c r="P216" s="15">
        <f>SUMIF('10'!B:B,summary!A:A,'10'!D:D)</f>
        <v>0</v>
      </c>
      <c r="Q216" s="15">
        <f>SUMIF('11'!B:B,summary!A:A,'11'!D:D)</f>
        <v>0</v>
      </c>
      <c r="R216" s="15">
        <f>SUMIF('12'!B:B,summary!A:A,'12'!D:D)</f>
        <v>0</v>
      </c>
      <c r="S216" s="15">
        <f>SUMIF('13'!B:B,summary!A:A,'13'!D:D)</f>
        <v>0</v>
      </c>
      <c r="T216" s="15">
        <f>SUMIF('14'!B:B,summary!A:A,'14'!D:D)</f>
        <v>0</v>
      </c>
      <c r="U216" s="15">
        <f>SUMIF('15'!B:B,summary!A:A,'15'!D:D)</f>
        <v>0</v>
      </c>
      <c r="V216" s="15">
        <f>SUMIF('16'!B:B,summary!A:A,'16'!D:D)</f>
        <v>0</v>
      </c>
      <c r="W216" s="15">
        <f>SUMIF('17'!B:B,summary!A:A,'17'!D:D)</f>
        <v>0</v>
      </c>
      <c r="X216" s="15">
        <f>SUMIF('18'!B:B,summary!A:A,'18'!D:D)</f>
        <v>0</v>
      </c>
      <c r="Y216" s="15">
        <f>SUMIF('19'!B:B,summary!A:A,'19'!D:D)</f>
        <v>0</v>
      </c>
      <c r="Z216" s="15">
        <f>SUMIF('20'!B:B,summary!A:A,'20'!D:D)</f>
        <v>0</v>
      </c>
      <c r="AA216" s="15">
        <f>SUMIF('21'!B:B,summary!A:A,'21'!D:D)</f>
        <v>0</v>
      </c>
      <c r="AB216" s="15">
        <f>SUMIF('22'!B:B,summary!A:A,'22'!D:D)</f>
        <v>0</v>
      </c>
      <c r="AC216" s="15">
        <f>SUMIF('23'!B:B,summary!A:A,'23'!D:D)</f>
        <v>0</v>
      </c>
      <c r="AD216" s="15">
        <f>SUMIF('24'!B:B,summary!A:A,'24'!D:D)</f>
        <v>0</v>
      </c>
      <c r="AE216" s="15">
        <f>SUMIF('25'!B:B,summary!A:A,'25'!D:D)</f>
        <v>0</v>
      </c>
      <c r="AF216" s="15">
        <f>SUMIF('26'!B:B,summary!A:A,'26'!D:D)</f>
        <v>0</v>
      </c>
      <c r="AG216" s="15">
        <f>SUMIF('27'!B:B,summary!A:A,'27'!D:D)</f>
        <v>0</v>
      </c>
      <c r="AH216" s="15">
        <f>SUMIF('28'!B:B,summary!A:A,'28'!D:D)</f>
        <v>0</v>
      </c>
      <c r="AI216" s="15">
        <f>SUMIF('29'!B:B,summary!A:A,'29'!D:D)</f>
        <v>0</v>
      </c>
      <c r="AJ216" s="15">
        <f>SUMIF('30'!B:B,summary!A:A,'30'!D:D)</f>
        <v>0</v>
      </c>
      <c r="AK216" s="15">
        <f>SUMIF('31'!B:B,summary!A:A,'31'!D:D)</f>
        <v>0</v>
      </c>
      <c r="AL216" s="41">
        <f t="shared" si="30"/>
        <v>0</v>
      </c>
      <c r="AM216" s="75"/>
      <c r="AN216" s="96">
        <f t="shared" si="28"/>
        <v>0</v>
      </c>
      <c r="AO216" s="74">
        <f t="shared" si="29"/>
        <v>0</v>
      </c>
      <c r="AP216" s="101"/>
      <c r="AQ216" s="102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  <c r="BF216" s="103"/>
      <c r="BG216" s="103"/>
      <c r="BH216" s="103"/>
      <c r="BI216" s="103"/>
      <c r="BJ216" s="103"/>
      <c r="BK216" s="103"/>
      <c r="BL216" s="103"/>
      <c r="BM216" s="103"/>
      <c r="BN216" s="103"/>
      <c r="BO216" s="103"/>
      <c r="BP216" s="103"/>
      <c r="BQ216" s="103"/>
      <c r="BR216" s="103"/>
      <c r="BS216" s="103"/>
      <c r="BT216" s="103"/>
      <c r="BU216" s="103"/>
      <c r="BV216" s="104"/>
      <c r="BW216" s="104"/>
    </row>
    <row r="217" spans="1:75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15">
        <f>SUMIF('1'!B:B,summary!A:A,'1'!D:D)</f>
        <v>0</v>
      </c>
      <c r="H217" s="15">
        <f>SUMIF('2'!B:B,summary!A:A,'2'!D:D)</f>
        <v>0</v>
      </c>
      <c r="I217" s="15">
        <f>SUMIF('3'!B:B,summary!A:A,'3'!D:D)</f>
        <v>0</v>
      </c>
      <c r="J217" s="15">
        <f>SUMIF('4'!B:B,summary!A:A,'4'!D:D)</f>
        <v>0</v>
      </c>
      <c r="K217" s="15">
        <f>SUMIF('5'!B:B,summary!A:A,'5'!D:D)</f>
        <v>1</v>
      </c>
      <c r="L217" s="15">
        <f>SUMIF('6'!B:B,summary!A:A,'6'!D:D)</f>
        <v>0</v>
      </c>
      <c r="M217" s="15">
        <f>SUMIF('7'!B:B,summary!A:A,'7'!D:D)</f>
        <v>0</v>
      </c>
      <c r="N217" s="15">
        <f>SUMIF('8'!B:B,summary!A:A,'8'!D:D)</f>
        <v>0</v>
      </c>
      <c r="O217" s="15">
        <f>SUMIF('9'!B:B,summary!A:A,'9'!D:D)</f>
        <v>0</v>
      </c>
      <c r="P217" s="15">
        <f>SUMIF('10'!B:B,summary!A:A,'10'!D:D)</f>
        <v>0</v>
      </c>
      <c r="Q217" s="15">
        <f>SUMIF('11'!B:B,summary!A:A,'11'!D:D)</f>
        <v>0</v>
      </c>
      <c r="R217" s="15">
        <f>SUMIF('12'!B:B,summary!A:A,'12'!D:D)</f>
        <v>0</v>
      </c>
      <c r="S217" s="15">
        <f>SUMIF('13'!B:B,summary!A:A,'13'!D:D)</f>
        <v>0</v>
      </c>
      <c r="T217" s="15">
        <f>SUMIF('14'!B:B,summary!A:A,'14'!D:D)</f>
        <v>0</v>
      </c>
      <c r="U217" s="15">
        <f>SUMIF('15'!B:B,summary!A:A,'15'!D:D)</f>
        <v>0</v>
      </c>
      <c r="V217" s="15">
        <f>SUMIF('16'!B:B,summary!A:A,'16'!D:D)</f>
        <v>0</v>
      </c>
      <c r="W217" s="15">
        <f>SUMIF('17'!B:B,summary!A:A,'17'!D:D)</f>
        <v>0</v>
      </c>
      <c r="X217" s="15">
        <f>SUMIF('18'!B:B,summary!A:A,'18'!D:D)</f>
        <v>0</v>
      </c>
      <c r="Y217" s="15">
        <f>SUMIF('19'!B:B,summary!A:A,'19'!D:D)</f>
        <v>0</v>
      </c>
      <c r="Z217" s="15">
        <f>SUMIF('20'!B:B,summary!A:A,'20'!D:D)</f>
        <v>0</v>
      </c>
      <c r="AA217" s="15">
        <f>SUMIF('21'!B:B,summary!A:A,'21'!D:D)</f>
        <v>0</v>
      </c>
      <c r="AB217" s="15">
        <f>SUMIF('22'!B:B,summary!A:A,'22'!D:D)</f>
        <v>0</v>
      </c>
      <c r="AC217" s="15">
        <f>SUMIF('23'!B:B,summary!A:A,'23'!D:D)</f>
        <v>0</v>
      </c>
      <c r="AD217" s="15">
        <f>SUMIF('24'!B:B,summary!A:A,'24'!D:D)</f>
        <v>0</v>
      </c>
      <c r="AE217" s="15">
        <f>SUMIF('25'!B:B,summary!A:A,'25'!D:D)</f>
        <v>0</v>
      </c>
      <c r="AF217" s="15">
        <f>SUMIF('26'!B:B,summary!A:A,'26'!D:D)</f>
        <v>0</v>
      </c>
      <c r="AG217" s="15">
        <f>SUMIF('27'!B:B,summary!A:A,'27'!D:D)</f>
        <v>0</v>
      </c>
      <c r="AH217" s="15">
        <f>SUMIF('28'!B:B,summary!A:A,'28'!D:D)</f>
        <v>0</v>
      </c>
      <c r="AI217" s="15">
        <f>SUMIF('29'!B:B,summary!A:A,'29'!D:D)</f>
        <v>0</v>
      </c>
      <c r="AJ217" s="15">
        <f>SUMIF('30'!B:B,summary!A:A,'30'!D:D)</f>
        <v>0</v>
      </c>
      <c r="AK217" s="15">
        <f>SUMIF('31'!B:B,summary!A:A,'31'!D:D)</f>
        <v>0</v>
      </c>
      <c r="AL217" s="41">
        <f t="shared" si="30"/>
        <v>1</v>
      </c>
      <c r="AM217" s="75"/>
      <c r="AN217" s="96">
        <f t="shared" si="28"/>
        <v>0</v>
      </c>
      <c r="AO217" s="74">
        <f t="shared" si="29"/>
        <v>-1</v>
      </c>
      <c r="AP217" s="101"/>
      <c r="AQ217" s="102"/>
      <c r="AR217" s="103"/>
      <c r="AS217" s="103"/>
      <c r="AT217" s="103"/>
      <c r="AU217" s="103"/>
      <c r="AV217" s="103"/>
      <c r="AW217" s="103"/>
      <c r="AX217" s="103"/>
      <c r="AY217" s="103"/>
      <c r="AZ217" s="103"/>
      <c r="BA217" s="103"/>
      <c r="BB217" s="103"/>
      <c r="BC217" s="103"/>
      <c r="BD217" s="103"/>
      <c r="BE217" s="103"/>
      <c r="BF217" s="103"/>
      <c r="BG217" s="103"/>
      <c r="BH217" s="103"/>
      <c r="BI217" s="103"/>
      <c r="BJ217" s="103"/>
      <c r="BK217" s="103"/>
      <c r="BL217" s="103"/>
      <c r="BM217" s="103"/>
      <c r="BN217" s="103"/>
      <c r="BO217" s="103"/>
      <c r="BP217" s="103"/>
      <c r="BQ217" s="103"/>
      <c r="BR217" s="103"/>
      <c r="BS217" s="103"/>
      <c r="BT217" s="103"/>
      <c r="BU217" s="103"/>
      <c r="BV217" s="104"/>
      <c r="BW217" s="104"/>
    </row>
    <row r="218" spans="1:75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15">
        <f>SUMIF('1'!B:B,summary!A:A,'1'!D:D)</f>
        <v>0</v>
      </c>
      <c r="H218" s="15">
        <f>SUMIF('2'!B:B,summary!A:A,'2'!D:D)</f>
        <v>0</v>
      </c>
      <c r="I218" s="15">
        <f>SUMIF('3'!B:B,summary!A:A,'3'!D:D)</f>
        <v>0</v>
      </c>
      <c r="J218" s="15">
        <f>SUMIF('4'!B:B,summary!A:A,'4'!D:D)</f>
        <v>0</v>
      </c>
      <c r="K218" s="15">
        <f>SUMIF('5'!B:B,summary!A:A,'5'!D:D)</f>
        <v>0</v>
      </c>
      <c r="L218" s="15">
        <f>SUMIF('6'!B:B,summary!A:A,'6'!D:D)</f>
        <v>0</v>
      </c>
      <c r="M218" s="15">
        <f>SUMIF('7'!B:B,summary!A:A,'7'!D:D)</f>
        <v>0</v>
      </c>
      <c r="N218" s="15">
        <f>SUMIF('8'!B:B,summary!A:A,'8'!D:D)</f>
        <v>0</v>
      </c>
      <c r="O218" s="15">
        <f>SUMIF('9'!B:B,summary!A:A,'9'!D:D)</f>
        <v>0</v>
      </c>
      <c r="P218" s="15">
        <f>SUMIF('10'!B:B,summary!A:A,'10'!D:D)</f>
        <v>0</v>
      </c>
      <c r="Q218" s="15">
        <f>SUMIF('11'!B:B,summary!A:A,'11'!D:D)</f>
        <v>0</v>
      </c>
      <c r="R218" s="15">
        <f>SUMIF('12'!B:B,summary!A:A,'12'!D:D)</f>
        <v>0</v>
      </c>
      <c r="S218" s="15">
        <f>SUMIF('13'!B:B,summary!A:A,'13'!D:D)</f>
        <v>0</v>
      </c>
      <c r="T218" s="15">
        <f>SUMIF('14'!B:B,summary!A:A,'14'!D:D)</f>
        <v>0</v>
      </c>
      <c r="U218" s="15">
        <f>SUMIF('15'!B:B,summary!A:A,'15'!D:D)</f>
        <v>0</v>
      </c>
      <c r="V218" s="15">
        <f>SUMIF('16'!B:B,summary!A:A,'16'!D:D)</f>
        <v>0</v>
      </c>
      <c r="W218" s="15">
        <f>SUMIF('17'!B:B,summary!A:A,'17'!D:D)</f>
        <v>0</v>
      </c>
      <c r="X218" s="15">
        <f>SUMIF('18'!B:B,summary!A:A,'18'!D:D)</f>
        <v>0</v>
      </c>
      <c r="Y218" s="15">
        <f>SUMIF('19'!B:B,summary!A:A,'19'!D:D)</f>
        <v>0</v>
      </c>
      <c r="Z218" s="15">
        <f>SUMIF('20'!B:B,summary!A:A,'20'!D:D)</f>
        <v>0</v>
      </c>
      <c r="AA218" s="15">
        <f>SUMIF('21'!B:B,summary!A:A,'21'!D:D)</f>
        <v>0</v>
      </c>
      <c r="AB218" s="15">
        <f>SUMIF('22'!B:B,summary!A:A,'22'!D:D)</f>
        <v>0</v>
      </c>
      <c r="AC218" s="15">
        <f>SUMIF('23'!B:B,summary!A:A,'23'!D:D)</f>
        <v>0</v>
      </c>
      <c r="AD218" s="15">
        <f>SUMIF('24'!B:B,summary!A:A,'24'!D:D)</f>
        <v>0</v>
      </c>
      <c r="AE218" s="15">
        <f>SUMIF('25'!B:B,summary!A:A,'25'!D:D)</f>
        <v>0</v>
      </c>
      <c r="AF218" s="15">
        <f>SUMIF('26'!B:B,summary!A:A,'26'!D:D)</f>
        <v>0</v>
      </c>
      <c r="AG218" s="15">
        <f>SUMIF('27'!B:B,summary!A:A,'27'!D:D)</f>
        <v>0</v>
      </c>
      <c r="AH218" s="15">
        <f>SUMIF('28'!B:B,summary!A:A,'28'!D:D)</f>
        <v>0</v>
      </c>
      <c r="AI218" s="15">
        <f>SUMIF('29'!B:B,summary!A:A,'29'!D:D)</f>
        <v>0</v>
      </c>
      <c r="AJ218" s="15">
        <f>SUMIF('30'!B:B,summary!A:A,'30'!D:D)</f>
        <v>0</v>
      </c>
      <c r="AK218" s="15">
        <f>SUMIF('31'!B:B,summary!A:A,'31'!D:D)</f>
        <v>0</v>
      </c>
      <c r="AL218" s="41">
        <f t="shared" si="30"/>
        <v>0</v>
      </c>
      <c r="AM218" s="75"/>
      <c r="AN218" s="96">
        <f t="shared" si="28"/>
        <v>0</v>
      </c>
      <c r="AO218" s="74">
        <f t="shared" si="29"/>
        <v>0</v>
      </c>
      <c r="AP218" s="101"/>
      <c r="AQ218" s="102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3"/>
      <c r="BG218" s="103"/>
      <c r="BH218" s="103"/>
      <c r="BI218" s="103"/>
      <c r="BJ218" s="103"/>
      <c r="BK218" s="103"/>
      <c r="BL218" s="103"/>
      <c r="BM218" s="103"/>
      <c r="BN218" s="103"/>
      <c r="BO218" s="103"/>
      <c r="BP218" s="103"/>
      <c r="BQ218" s="103"/>
      <c r="BR218" s="103"/>
      <c r="BS218" s="103"/>
      <c r="BT218" s="103"/>
      <c r="BU218" s="103"/>
      <c r="BV218" s="104"/>
      <c r="BW218" s="104"/>
    </row>
    <row r="219" spans="1:75" ht="20" customHeight="1" x14ac:dyDescent="0.45">
      <c r="A219" s="36"/>
      <c r="B219" s="25"/>
      <c r="C219" s="26"/>
      <c r="D219" s="17"/>
      <c r="E219" s="17"/>
      <c r="F219" s="17"/>
      <c r="G219" s="15">
        <f>SUMIF('1'!B:B,summary!A:A,'1'!D:D)</f>
        <v>0</v>
      </c>
      <c r="H219" s="15">
        <f>SUMIF('2'!B:B,summary!A:A,'2'!D:D)</f>
        <v>0</v>
      </c>
      <c r="I219" s="15">
        <f>SUMIF('3'!B:B,summary!A:A,'3'!D:D)</f>
        <v>0</v>
      </c>
      <c r="J219" s="15">
        <f>SUMIF('4'!B:B,summary!A:A,'4'!D:D)</f>
        <v>0</v>
      </c>
      <c r="K219" s="15">
        <f>SUMIF('5'!B:B,summary!A:A,'5'!D:D)</f>
        <v>0</v>
      </c>
      <c r="L219" s="15">
        <f>SUMIF('6'!B:B,summary!A:A,'6'!D:D)</f>
        <v>0</v>
      </c>
      <c r="M219" s="15">
        <f>SUMIF('7'!B:B,summary!A:A,'7'!D:D)</f>
        <v>0</v>
      </c>
      <c r="N219" s="15">
        <f>SUMIF('8'!B:B,summary!A:A,'8'!D:D)</f>
        <v>0</v>
      </c>
      <c r="O219" s="15">
        <f>SUMIF('9'!B:B,summary!A:A,'9'!D:D)</f>
        <v>0</v>
      </c>
      <c r="P219" s="15">
        <f>SUMIF('10'!B:B,summary!A:A,'10'!D:D)</f>
        <v>0</v>
      </c>
      <c r="Q219" s="15">
        <f>SUMIF('11'!B:B,summary!A:A,'11'!D:D)</f>
        <v>0</v>
      </c>
      <c r="R219" s="15">
        <f>SUMIF('12'!B:B,summary!A:A,'12'!D:D)</f>
        <v>0</v>
      </c>
      <c r="S219" s="15">
        <f>SUMIF('13'!B:B,summary!A:A,'13'!D:D)</f>
        <v>0</v>
      </c>
      <c r="T219" s="15">
        <f>SUMIF('14'!B:B,summary!A:A,'14'!D:D)</f>
        <v>0</v>
      </c>
      <c r="U219" s="15">
        <f>SUMIF('15'!B:B,summary!A:A,'15'!D:D)</f>
        <v>0</v>
      </c>
      <c r="V219" s="15">
        <f>SUMIF('16'!B:B,summary!A:A,'16'!D:D)</f>
        <v>0</v>
      </c>
      <c r="W219" s="15">
        <f>SUMIF('17'!B:B,summary!A:A,'17'!D:D)</f>
        <v>0</v>
      </c>
      <c r="X219" s="15">
        <f>SUMIF('18'!B:B,summary!A:A,'18'!D:D)</f>
        <v>0</v>
      </c>
      <c r="Y219" s="15">
        <f>SUMIF('19'!B:B,summary!A:A,'19'!D:D)</f>
        <v>0</v>
      </c>
      <c r="Z219" s="15">
        <f>SUMIF('20'!B:B,summary!A:A,'20'!D:D)</f>
        <v>0</v>
      </c>
      <c r="AA219" s="15">
        <f>SUMIF('21'!B:B,summary!A:A,'21'!D:D)</f>
        <v>0</v>
      </c>
      <c r="AB219" s="15">
        <f>SUMIF('22'!B:B,summary!A:A,'22'!D:D)</f>
        <v>0</v>
      </c>
      <c r="AC219" s="15">
        <f>SUMIF('23'!B:B,summary!A:A,'23'!D:D)</f>
        <v>0</v>
      </c>
      <c r="AD219" s="15">
        <f>SUMIF('24'!B:B,summary!A:A,'24'!D:D)</f>
        <v>0</v>
      </c>
      <c r="AE219" s="15">
        <f>SUMIF('25'!B:B,summary!A:A,'25'!D:D)</f>
        <v>0</v>
      </c>
      <c r="AF219" s="15">
        <f>SUMIF('26'!B:B,summary!A:A,'26'!D:D)</f>
        <v>0</v>
      </c>
      <c r="AG219" s="15">
        <f>SUMIF('27'!B:B,summary!A:A,'27'!D:D)</f>
        <v>0</v>
      </c>
      <c r="AH219" s="15">
        <f>SUMIF('28'!B:B,summary!A:A,'28'!D:D)</f>
        <v>0</v>
      </c>
      <c r="AI219" s="15">
        <f>SUMIF('29'!B:B,summary!A:A,'29'!D:D)</f>
        <v>0</v>
      </c>
      <c r="AJ219" s="15">
        <f>SUMIF('30'!B:B,summary!A:A,'30'!D:D)</f>
        <v>0</v>
      </c>
      <c r="AK219" s="15">
        <f>SUMIF('31'!B:B,summary!A:A,'31'!D:D)</f>
        <v>0</v>
      </c>
      <c r="AL219" s="41">
        <f t="shared" si="30"/>
        <v>0</v>
      </c>
      <c r="AM219" s="75"/>
      <c r="AN219" s="96">
        <f t="shared" si="28"/>
        <v>0</v>
      </c>
      <c r="AO219" s="74">
        <f t="shared" si="29"/>
        <v>0</v>
      </c>
      <c r="AP219" s="101"/>
      <c r="AQ219" s="102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3"/>
      <c r="BG219" s="103"/>
      <c r="BH219" s="103"/>
      <c r="BI219" s="103"/>
      <c r="BJ219" s="103"/>
      <c r="BK219" s="103"/>
      <c r="BL219" s="103"/>
      <c r="BM219" s="103"/>
      <c r="BN219" s="103"/>
      <c r="BO219" s="103"/>
      <c r="BP219" s="103"/>
      <c r="BQ219" s="103"/>
      <c r="BR219" s="103"/>
      <c r="BS219" s="103"/>
      <c r="BT219" s="103"/>
      <c r="BU219" s="103"/>
      <c r="BV219" s="104"/>
      <c r="BW219" s="104"/>
    </row>
    <row r="220" spans="1:75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15">
        <f>SUMIF('1'!B:B,summary!A:A,'1'!D:D)</f>
        <v>1</v>
      </c>
      <c r="H220" s="15">
        <f>SUMIF('2'!B:B,summary!A:A,'2'!D:D)</f>
        <v>3</v>
      </c>
      <c r="I220" s="15">
        <f>SUMIF('3'!B:B,summary!A:A,'3'!D:D)</f>
        <v>0</v>
      </c>
      <c r="J220" s="15">
        <f>SUMIF('4'!B:B,summary!A:A,'4'!D:D)</f>
        <v>0</v>
      </c>
      <c r="K220" s="15">
        <f>SUMIF('5'!B:B,summary!A:A,'5'!D:D)</f>
        <v>0</v>
      </c>
      <c r="L220" s="15">
        <f>SUMIF('6'!B:B,summary!A:A,'6'!D:D)</f>
        <v>0</v>
      </c>
      <c r="M220" s="15">
        <f>SUMIF('7'!B:B,summary!A:A,'7'!D:D)</f>
        <v>0</v>
      </c>
      <c r="N220" s="15">
        <f>SUMIF('8'!B:B,summary!A:A,'8'!D:D)</f>
        <v>0</v>
      </c>
      <c r="O220" s="15">
        <f>SUMIF('9'!B:B,summary!A:A,'9'!D:D)</f>
        <v>0</v>
      </c>
      <c r="P220" s="15">
        <f>SUMIF('10'!B:B,summary!A:A,'10'!D:D)</f>
        <v>0</v>
      </c>
      <c r="Q220" s="15">
        <f>SUMIF('11'!B:B,summary!A:A,'11'!D:D)</f>
        <v>0</v>
      </c>
      <c r="R220" s="15">
        <f>SUMIF('12'!B:B,summary!A:A,'12'!D:D)</f>
        <v>0</v>
      </c>
      <c r="S220" s="15">
        <f>SUMIF('13'!B:B,summary!A:A,'13'!D:D)</f>
        <v>0</v>
      </c>
      <c r="T220" s="15">
        <f>SUMIF('14'!B:B,summary!A:A,'14'!D:D)</f>
        <v>0</v>
      </c>
      <c r="U220" s="15">
        <f>SUMIF('15'!B:B,summary!A:A,'15'!D:D)</f>
        <v>0</v>
      </c>
      <c r="V220" s="15">
        <f>SUMIF('16'!B:B,summary!A:A,'16'!D:D)</f>
        <v>0</v>
      </c>
      <c r="W220" s="15">
        <f>SUMIF('17'!B:B,summary!A:A,'17'!D:D)</f>
        <v>0</v>
      </c>
      <c r="X220" s="15">
        <f>SUMIF('18'!B:B,summary!A:A,'18'!D:D)</f>
        <v>0</v>
      </c>
      <c r="Y220" s="15">
        <f>SUMIF('19'!B:B,summary!A:A,'19'!D:D)</f>
        <v>0</v>
      </c>
      <c r="Z220" s="15">
        <f>SUMIF('20'!B:B,summary!A:A,'20'!D:D)</f>
        <v>0</v>
      </c>
      <c r="AA220" s="15">
        <f>SUMIF('21'!B:B,summary!A:A,'21'!D:D)</f>
        <v>0</v>
      </c>
      <c r="AB220" s="15">
        <f>SUMIF('22'!B:B,summary!A:A,'22'!D:D)</f>
        <v>0</v>
      </c>
      <c r="AC220" s="15">
        <f>SUMIF('23'!B:B,summary!A:A,'23'!D:D)</f>
        <v>0</v>
      </c>
      <c r="AD220" s="15">
        <f>SUMIF('24'!B:B,summary!A:A,'24'!D:D)</f>
        <v>0</v>
      </c>
      <c r="AE220" s="15">
        <f>SUMIF('25'!B:B,summary!A:A,'25'!D:D)</f>
        <v>0</v>
      </c>
      <c r="AF220" s="15">
        <f>SUMIF('26'!B:B,summary!A:A,'26'!D:D)</f>
        <v>0</v>
      </c>
      <c r="AG220" s="15">
        <f>SUMIF('27'!B:B,summary!A:A,'27'!D:D)</f>
        <v>0</v>
      </c>
      <c r="AH220" s="15">
        <f>SUMIF('28'!B:B,summary!A:A,'28'!D:D)</f>
        <v>0</v>
      </c>
      <c r="AI220" s="15">
        <f>SUMIF('29'!B:B,summary!A:A,'29'!D:D)</f>
        <v>0</v>
      </c>
      <c r="AJ220" s="15">
        <f>SUMIF('30'!B:B,summary!A:A,'30'!D:D)</f>
        <v>0</v>
      </c>
      <c r="AK220" s="15">
        <f>SUMIF('31'!B:B,summary!A:A,'31'!D:D)</f>
        <v>0</v>
      </c>
      <c r="AL220" s="41">
        <f t="shared" si="30"/>
        <v>4</v>
      </c>
      <c r="AM220" s="75"/>
      <c r="AN220" s="96">
        <f t="shared" si="28"/>
        <v>0</v>
      </c>
      <c r="AO220" s="74">
        <f t="shared" si="29"/>
        <v>-4</v>
      </c>
      <c r="AP220" s="101"/>
      <c r="AQ220" s="102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  <c r="BF220" s="103"/>
      <c r="BG220" s="103"/>
      <c r="BH220" s="103"/>
      <c r="BI220" s="103"/>
      <c r="BJ220" s="103"/>
      <c r="BK220" s="103"/>
      <c r="BL220" s="103"/>
      <c r="BM220" s="103"/>
      <c r="BN220" s="103"/>
      <c r="BO220" s="103"/>
      <c r="BP220" s="103"/>
      <c r="BQ220" s="103"/>
      <c r="BR220" s="103"/>
      <c r="BS220" s="103"/>
      <c r="BT220" s="103"/>
      <c r="BU220" s="103"/>
      <c r="BV220" s="104"/>
      <c r="BW220" s="104"/>
    </row>
    <row r="221" spans="1:75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15">
        <f>SUMIF('1'!B:B,summary!A:A,'1'!D:D)</f>
        <v>0</v>
      </c>
      <c r="H221" s="15">
        <f>SUMIF('2'!B:B,summary!A:A,'2'!D:D)</f>
        <v>0</v>
      </c>
      <c r="I221" s="15">
        <f>SUMIF('3'!B:B,summary!A:A,'3'!D:D)</f>
        <v>0</v>
      </c>
      <c r="J221" s="15">
        <f>SUMIF('4'!B:B,summary!A:A,'4'!D:D)</f>
        <v>0</v>
      </c>
      <c r="K221" s="15">
        <f>SUMIF('5'!B:B,summary!A:A,'5'!D:D)</f>
        <v>0</v>
      </c>
      <c r="L221" s="15">
        <f>SUMIF('6'!B:B,summary!A:A,'6'!D:D)</f>
        <v>0</v>
      </c>
      <c r="M221" s="15">
        <f>SUMIF('7'!B:B,summary!A:A,'7'!D:D)</f>
        <v>0</v>
      </c>
      <c r="N221" s="15">
        <f>SUMIF('8'!B:B,summary!A:A,'8'!D:D)</f>
        <v>0</v>
      </c>
      <c r="O221" s="15">
        <f>SUMIF('9'!B:B,summary!A:A,'9'!D:D)</f>
        <v>0</v>
      </c>
      <c r="P221" s="15">
        <f>SUMIF('10'!B:B,summary!A:A,'10'!D:D)</f>
        <v>0</v>
      </c>
      <c r="Q221" s="15">
        <f>SUMIF('11'!B:B,summary!A:A,'11'!D:D)</f>
        <v>0</v>
      </c>
      <c r="R221" s="15">
        <f>SUMIF('12'!B:B,summary!A:A,'12'!D:D)</f>
        <v>1</v>
      </c>
      <c r="S221" s="15">
        <f>SUMIF('13'!B:B,summary!A:A,'13'!D:D)</f>
        <v>0</v>
      </c>
      <c r="T221" s="15">
        <f>SUMIF('14'!B:B,summary!A:A,'14'!D:D)</f>
        <v>0</v>
      </c>
      <c r="U221" s="15">
        <f>SUMIF('15'!B:B,summary!A:A,'15'!D:D)</f>
        <v>0</v>
      </c>
      <c r="V221" s="15">
        <f>SUMIF('16'!B:B,summary!A:A,'16'!D:D)</f>
        <v>0</v>
      </c>
      <c r="W221" s="15">
        <f>SUMIF('17'!B:B,summary!A:A,'17'!D:D)</f>
        <v>0</v>
      </c>
      <c r="X221" s="15">
        <f>SUMIF('18'!B:B,summary!A:A,'18'!D:D)</f>
        <v>0</v>
      </c>
      <c r="Y221" s="15">
        <f>SUMIF('19'!B:B,summary!A:A,'19'!D:D)</f>
        <v>0</v>
      </c>
      <c r="Z221" s="15">
        <f>SUMIF('20'!B:B,summary!A:A,'20'!D:D)</f>
        <v>0</v>
      </c>
      <c r="AA221" s="15">
        <f>SUMIF('21'!B:B,summary!A:A,'21'!D:D)</f>
        <v>0</v>
      </c>
      <c r="AB221" s="15">
        <f>SUMIF('22'!B:B,summary!A:A,'22'!D:D)</f>
        <v>0</v>
      </c>
      <c r="AC221" s="15">
        <f>SUMIF('23'!B:B,summary!A:A,'23'!D:D)</f>
        <v>0</v>
      </c>
      <c r="AD221" s="15">
        <f>SUMIF('24'!B:B,summary!A:A,'24'!D:D)</f>
        <v>0</v>
      </c>
      <c r="AE221" s="15">
        <f>SUMIF('25'!B:B,summary!A:A,'25'!D:D)</f>
        <v>0</v>
      </c>
      <c r="AF221" s="15">
        <f>SUMIF('26'!B:B,summary!A:A,'26'!D:D)</f>
        <v>1</v>
      </c>
      <c r="AG221" s="15">
        <f>SUMIF('27'!B:B,summary!A:A,'27'!D:D)</f>
        <v>0</v>
      </c>
      <c r="AH221" s="15">
        <f>SUMIF('28'!B:B,summary!A:A,'28'!D:D)</f>
        <v>0</v>
      </c>
      <c r="AI221" s="15">
        <f>SUMIF('29'!B:B,summary!A:A,'29'!D:D)</f>
        <v>0</v>
      </c>
      <c r="AJ221" s="15">
        <f>SUMIF('30'!B:B,summary!A:A,'30'!D:D)</f>
        <v>0</v>
      </c>
      <c r="AK221" s="15">
        <f>SUMIF('31'!B:B,summary!A:A,'31'!D:D)</f>
        <v>0</v>
      </c>
      <c r="AL221" s="41">
        <f t="shared" si="30"/>
        <v>2</v>
      </c>
      <c r="AM221" s="75"/>
      <c r="AN221" s="96">
        <f t="shared" si="28"/>
        <v>0</v>
      </c>
      <c r="AO221" s="74">
        <f t="shared" si="29"/>
        <v>-2</v>
      </c>
      <c r="AP221" s="101"/>
      <c r="AQ221" s="102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  <c r="BG221" s="103"/>
      <c r="BH221" s="103"/>
      <c r="BI221" s="103"/>
      <c r="BJ221" s="103"/>
      <c r="BK221" s="103"/>
      <c r="BL221" s="103"/>
      <c r="BM221" s="103"/>
      <c r="BN221" s="103"/>
      <c r="BO221" s="103"/>
      <c r="BP221" s="103"/>
      <c r="BQ221" s="103"/>
      <c r="BR221" s="103"/>
      <c r="BS221" s="103"/>
      <c r="BT221" s="103"/>
      <c r="BU221" s="103"/>
      <c r="BV221" s="104"/>
      <c r="BW221" s="104"/>
    </row>
    <row r="222" spans="1:75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15">
        <f>SUMIF('1'!B:B,summary!A:A,'1'!D:D)</f>
        <v>1</v>
      </c>
      <c r="H222" s="15">
        <f>SUMIF('2'!B:B,summary!A:A,'2'!D:D)</f>
        <v>0</v>
      </c>
      <c r="I222" s="15">
        <f>SUMIF('3'!B:B,summary!A:A,'3'!D:D)</f>
        <v>0</v>
      </c>
      <c r="J222" s="15">
        <f>SUMIF('4'!B:B,summary!A:A,'4'!D:D)</f>
        <v>0</v>
      </c>
      <c r="K222" s="15">
        <f>SUMIF('5'!B:B,summary!A:A,'5'!D:D)</f>
        <v>0</v>
      </c>
      <c r="L222" s="15">
        <f>SUMIF('6'!B:B,summary!A:A,'6'!D:D)</f>
        <v>0</v>
      </c>
      <c r="M222" s="15">
        <f>SUMIF('7'!B:B,summary!A:A,'7'!D:D)</f>
        <v>0</v>
      </c>
      <c r="N222" s="15">
        <f>SUMIF('8'!B:B,summary!A:A,'8'!D:D)</f>
        <v>0</v>
      </c>
      <c r="O222" s="15">
        <f>SUMIF('9'!B:B,summary!A:A,'9'!D:D)</f>
        <v>0</v>
      </c>
      <c r="P222" s="15">
        <f>SUMIF('10'!B:B,summary!A:A,'10'!D:D)</f>
        <v>0</v>
      </c>
      <c r="Q222" s="15">
        <f>SUMIF('11'!B:B,summary!A:A,'11'!D:D)</f>
        <v>0</v>
      </c>
      <c r="R222" s="15">
        <f>SUMIF('12'!B:B,summary!A:A,'12'!D:D)</f>
        <v>0</v>
      </c>
      <c r="S222" s="15">
        <f>SUMIF('13'!B:B,summary!A:A,'13'!D:D)</f>
        <v>0</v>
      </c>
      <c r="T222" s="15">
        <f>SUMIF('14'!B:B,summary!A:A,'14'!D:D)</f>
        <v>0</v>
      </c>
      <c r="U222" s="15">
        <f>SUMIF('15'!B:B,summary!A:A,'15'!D:D)</f>
        <v>0</v>
      </c>
      <c r="V222" s="15">
        <f>SUMIF('16'!B:B,summary!A:A,'16'!D:D)</f>
        <v>0</v>
      </c>
      <c r="W222" s="15">
        <f>SUMIF('17'!B:B,summary!A:A,'17'!D:D)</f>
        <v>0</v>
      </c>
      <c r="X222" s="15">
        <f>SUMIF('18'!B:B,summary!A:A,'18'!D:D)</f>
        <v>0</v>
      </c>
      <c r="Y222" s="15">
        <f>SUMIF('19'!B:B,summary!A:A,'19'!D:D)</f>
        <v>0</v>
      </c>
      <c r="Z222" s="15">
        <f>SUMIF('20'!B:B,summary!A:A,'20'!D:D)</f>
        <v>0</v>
      </c>
      <c r="AA222" s="15">
        <f>SUMIF('21'!B:B,summary!A:A,'21'!D:D)</f>
        <v>0</v>
      </c>
      <c r="AB222" s="15">
        <f>SUMIF('22'!B:B,summary!A:A,'22'!D:D)</f>
        <v>1</v>
      </c>
      <c r="AC222" s="15">
        <f>SUMIF('23'!B:B,summary!A:A,'23'!D:D)</f>
        <v>0</v>
      </c>
      <c r="AD222" s="15">
        <f>SUMIF('24'!B:B,summary!A:A,'24'!D:D)</f>
        <v>0</v>
      </c>
      <c r="AE222" s="15">
        <f>SUMIF('25'!B:B,summary!A:A,'25'!D:D)</f>
        <v>0</v>
      </c>
      <c r="AF222" s="15">
        <f>SUMIF('26'!B:B,summary!A:A,'26'!D:D)</f>
        <v>0</v>
      </c>
      <c r="AG222" s="15">
        <f>SUMIF('27'!B:B,summary!A:A,'27'!D:D)</f>
        <v>0</v>
      </c>
      <c r="AH222" s="15">
        <f>SUMIF('28'!B:B,summary!A:A,'28'!D:D)</f>
        <v>0</v>
      </c>
      <c r="AI222" s="15">
        <f>SUMIF('29'!B:B,summary!A:A,'29'!D:D)</f>
        <v>0</v>
      </c>
      <c r="AJ222" s="15">
        <f>SUMIF('30'!B:B,summary!A:A,'30'!D:D)</f>
        <v>0</v>
      </c>
      <c r="AK222" s="15">
        <f>SUMIF('31'!B:B,summary!A:A,'31'!D:D)</f>
        <v>0</v>
      </c>
      <c r="AL222" s="41">
        <f t="shared" si="30"/>
        <v>2</v>
      </c>
      <c r="AM222" s="75"/>
      <c r="AN222" s="96">
        <f t="shared" si="28"/>
        <v>0</v>
      </c>
      <c r="AO222" s="74">
        <f t="shared" si="29"/>
        <v>-2</v>
      </c>
      <c r="AP222" s="101"/>
      <c r="AQ222" s="102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03"/>
      <c r="BF222" s="103"/>
      <c r="BG222" s="103"/>
      <c r="BH222" s="103"/>
      <c r="BI222" s="103"/>
      <c r="BJ222" s="103"/>
      <c r="BK222" s="103"/>
      <c r="BL222" s="103"/>
      <c r="BM222" s="103"/>
      <c r="BN222" s="103"/>
      <c r="BO222" s="103"/>
      <c r="BP222" s="103"/>
      <c r="BQ222" s="103"/>
      <c r="BR222" s="103"/>
      <c r="BS222" s="103"/>
      <c r="BT222" s="103"/>
      <c r="BU222" s="103"/>
      <c r="BV222" s="104"/>
      <c r="BW222" s="104"/>
    </row>
    <row r="223" spans="1:75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15">
        <f>SUMIF('1'!B:B,summary!A:A,'1'!D:D)</f>
        <v>0</v>
      </c>
      <c r="H223" s="15">
        <f>SUMIF('2'!B:B,summary!A:A,'2'!D:D)</f>
        <v>0</v>
      </c>
      <c r="I223" s="15">
        <f>SUMIF('3'!B:B,summary!A:A,'3'!D:D)</f>
        <v>0</v>
      </c>
      <c r="J223" s="15">
        <f>SUMIF('4'!B:B,summary!A:A,'4'!D:D)</f>
        <v>0</v>
      </c>
      <c r="K223" s="15">
        <f>SUMIF('5'!B:B,summary!A:A,'5'!D:D)</f>
        <v>0</v>
      </c>
      <c r="L223" s="15">
        <f>SUMIF('6'!B:B,summary!A:A,'6'!D:D)</f>
        <v>0</v>
      </c>
      <c r="M223" s="15">
        <f>SUMIF('7'!B:B,summary!A:A,'7'!D:D)</f>
        <v>0</v>
      </c>
      <c r="N223" s="15">
        <f>SUMIF('8'!B:B,summary!A:A,'8'!D:D)</f>
        <v>0</v>
      </c>
      <c r="O223" s="15">
        <f>SUMIF('9'!B:B,summary!A:A,'9'!D:D)</f>
        <v>0</v>
      </c>
      <c r="P223" s="15">
        <f>SUMIF('10'!B:B,summary!A:A,'10'!D:D)</f>
        <v>0</v>
      </c>
      <c r="Q223" s="15">
        <f>SUMIF('11'!B:B,summary!A:A,'11'!D:D)</f>
        <v>0</v>
      </c>
      <c r="R223" s="15">
        <f>SUMIF('12'!B:B,summary!A:A,'12'!D:D)</f>
        <v>0</v>
      </c>
      <c r="S223" s="15">
        <f>SUMIF('13'!B:B,summary!A:A,'13'!D:D)</f>
        <v>0</v>
      </c>
      <c r="T223" s="15">
        <f>SUMIF('14'!B:B,summary!A:A,'14'!D:D)</f>
        <v>0</v>
      </c>
      <c r="U223" s="15">
        <f>SUMIF('15'!B:B,summary!A:A,'15'!D:D)</f>
        <v>0</v>
      </c>
      <c r="V223" s="15">
        <f>SUMIF('16'!B:B,summary!A:A,'16'!D:D)</f>
        <v>0</v>
      </c>
      <c r="W223" s="15">
        <f>SUMIF('17'!B:B,summary!A:A,'17'!D:D)</f>
        <v>0</v>
      </c>
      <c r="X223" s="15">
        <f>SUMIF('18'!B:B,summary!A:A,'18'!D:D)</f>
        <v>0</v>
      </c>
      <c r="Y223" s="15">
        <f>SUMIF('19'!B:B,summary!A:A,'19'!D:D)</f>
        <v>0</v>
      </c>
      <c r="Z223" s="15">
        <f>SUMIF('20'!B:B,summary!A:A,'20'!D:D)</f>
        <v>0</v>
      </c>
      <c r="AA223" s="15">
        <f>SUMIF('21'!B:B,summary!A:A,'21'!D:D)</f>
        <v>0</v>
      </c>
      <c r="AB223" s="15">
        <f>SUMIF('22'!B:B,summary!A:A,'22'!D:D)</f>
        <v>0</v>
      </c>
      <c r="AC223" s="15">
        <f>SUMIF('23'!B:B,summary!A:A,'23'!D:D)</f>
        <v>0</v>
      </c>
      <c r="AD223" s="15">
        <f>SUMIF('24'!B:B,summary!A:A,'24'!D:D)</f>
        <v>0</v>
      </c>
      <c r="AE223" s="15">
        <f>SUMIF('25'!B:B,summary!A:A,'25'!D:D)</f>
        <v>0</v>
      </c>
      <c r="AF223" s="15">
        <f>SUMIF('26'!B:B,summary!A:A,'26'!D:D)</f>
        <v>0</v>
      </c>
      <c r="AG223" s="15">
        <f>SUMIF('27'!B:B,summary!A:A,'27'!D:D)</f>
        <v>0</v>
      </c>
      <c r="AH223" s="15">
        <f>SUMIF('28'!B:B,summary!A:A,'28'!D:D)</f>
        <v>0</v>
      </c>
      <c r="AI223" s="15">
        <f>SUMIF('29'!B:B,summary!A:A,'29'!D:D)</f>
        <v>0</v>
      </c>
      <c r="AJ223" s="15">
        <f>SUMIF('30'!B:B,summary!A:A,'30'!D:D)</f>
        <v>0</v>
      </c>
      <c r="AK223" s="15">
        <f>SUMIF('31'!B:B,summary!A:A,'31'!D:D)</f>
        <v>0</v>
      </c>
      <c r="AL223" s="41">
        <f t="shared" si="30"/>
        <v>0</v>
      </c>
      <c r="AM223" s="75"/>
      <c r="AN223" s="96">
        <f t="shared" si="28"/>
        <v>0</v>
      </c>
      <c r="AO223" s="74">
        <f t="shared" si="29"/>
        <v>0</v>
      </c>
      <c r="AP223" s="101"/>
      <c r="AQ223" s="102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3"/>
      <c r="BG223" s="103"/>
      <c r="BH223" s="103"/>
      <c r="BI223" s="103"/>
      <c r="BJ223" s="103"/>
      <c r="BK223" s="103"/>
      <c r="BL223" s="103"/>
      <c r="BM223" s="103"/>
      <c r="BN223" s="103"/>
      <c r="BO223" s="103"/>
      <c r="BP223" s="103"/>
      <c r="BQ223" s="103"/>
      <c r="BR223" s="103"/>
      <c r="BS223" s="103"/>
      <c r="BT223" s="103"/>
      <c r="BU223" s="103"/>
      <c r="BV223" s="104"/>
      <c r="BW223" s="104"/>
    </row>
    <row r="224" spans="1:75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15">
        <f>SUMIF('1'!B:B,summary!A:A,'1'!D:D)</f>
        <v>0</v>
      </c>
      <c r="H224" s="15">
        <f>SUMIF('2'!B:B,summary!A:A,'2'!D:D)</f>
        <v>0</v>
      </c>
      <c r="I224" s="15">
        <f>SUMIF('3'!B:B,summary!A:A,'3'!D:D)</f>
        <v>0</v>
      </c>
      <c r="J224" s="15">
        <f>SUMIF('4'!B:B,summary!A:A,'4'!D:D)</f>
        <v>0</v>
      </c>
      <c r="K224" s="15">
        <f>SUMIF('5'!B:B,summary!A:A,'5'!D:D)</f>
        <v>0</v>
      </c>
      <c r="L224" s="15">
        <f>SUMIF('6'!B:B,summary!A:A,'6'!D:D)</f>
        <v>0</v>
      </c>
      <c r="M224" s="15">
        <f>SUMIF('7'!B:B,summary!A:A,'7'!D:D)</f>
        <v>0</v>
      </c>
      <c r="N224" s="15">
        <f>SUMIF('8'!B:B,summary!A:A,'8'!D:D)</f>
        <v>0</v>
      </c>
      <c r="O224" s="15">
        <f>SUMIF('9'!B:B,summary!A:A,'9'!D:D)</f>
        <v>0</v>
      </c>
      <c r="P224" s="15">
        <f>SUMIF('10'!B:B,summary!A:A,'10'!D:D)</f>
        <v>0</v>
      </c>
      <c r="Q224" s="15">
        <f>SUMIF('11'!B:B,summary!A:A,'11'!D:D)</f>
        <v>0</v>
      </c>
      <c r="R224" s="15">
        <f>SUMIF('12'!B:B,summary!A:A,'12'!D:D)</f>
        <v>0</v>
      </c>
      <c r="S224" s="15">
        <f>SUMIF('13'!B:B,summary!A:A,'13'!D:D)</f>
        <v>0</v>
      </c>
      <c r="T224" s="15">
        <f>SUMIF('14'!B:B,summary!A:A,'14'!D:D)</f>
        <v>0</v>
      </c>
      <c r="U224" s="15">
        <f>SUMIF('15'!B:B,summary!A:A,'15'!D:D)</f>
        <v>0</v>
      </c>
      <c r="V224" s="15">
        <f>SUMIF('16'!B:B,summary!A:A,'16'!D:D)</f>
        <v>0</v>
      </c>
      <c r="W224" s="15">
        <f>SUMIF('17'!B:B,summary!A:A,'17'!D:D)</f>
        <v>0</v>
      </c>
      <c r="X224" s="15">
        <f>SUMIF('18'!B:B,summary!A:A,'18'!D:D)</f>
        <v>0</v>
      </c>
      <c r="Y224" s="15">
        <f>SUMIF('19'!B:B,summary!A:A,'19'!D:D)</f>
        <v>0</v>
      </c>
      <c r="Z224" s="15">
        <f>SUMIF('20'!B:B,summary!A:A,'20'!D:D)</f>
        <v>0</v>
      </c>
      <c r="AA224" s="15">
        <f>SUMIF('21'!B:B,summary!A:A,'21'!D:D)</f>
        <v>0</v>
      </c>
      <c r="AB224" s="15">
        <f>SUMIF('22'!B:B,summary!A:A,'22'!D:D)</f>
        <v>0</v>
      </c>
      <c r="AC224" s="15">
        <f>SUMIF('23'!B:B,summary!A:A,'23'!D:D)</f>
        <v>0</v>
      </c>
      <c r="AD224" s="15">
        <f>SUMIF('24'!B:B,summary!A:A,'24'!D:D)</f>
        <v>0</v>
      </c>
      <c r="AE224" s="15">
        <f>SUMIF('25'!B:B,summary!A:A,'25'!D:D)</f>
        <v>0</v>
      </c>
      <c r="AF224" s="15">
        <f>SUMIF('26'!B:B,summary!A:A,'26'!D:D)</f>
        <v>0</v>
      </c>
      <c r="AG224" s="15">
        <f>SUMIF('27'!B:B,summary!A:A,'27'!D:D)</f>
        <v>0</v>
      </c>
      <c r="AH224" s="15">
        <f>SUMIF('28'!B:B,summary!A:A,'28'!D:D)</f>
        <v>0</v>
      </c>
      <c r="AI224" s="15">
        <f>SUMIF('29'!B:B,summary!A:A,'29'!D:D)</f>
        <v>0</v>
      </c>
      <c r="AJ224" s="15">
        <f>SUMIF('30'!B:B,summary!A:A,'30'!D:D)</f>
        <v>0</v>
      </c>
      <c r="AK224" s="15">
        <f>SUMIF('31'!B:B,summary!A:A,'31'!D:D)</f>
        <v>0</v>
      </c>
      <c r="AL224" s="41">
        <f t="shared" si="30"/>
        <v>0</v>
      </c>
      <c r="AM224" s="75"/>
      <c r="AN224" s="96">
        <f t="shared" si="28"/>
        <v>0</v>
      </c>
      <c r="AO224" s="74">
        <f t="shared" si="29"/>
        <v>0</v>
      </c>
      <c r="AP224" s="101"/>
      <c r="AQ224" s="102"/>
      <c r="AR224" s="103"/>
      <c r="AS224" s="103"/>
      <c r="AT224" s="103"/>
      <c r="AU224" s="103"/>
      <c r="AV224" s="103"/>
      <c r="AW224" s="103"/>
      <c r="AX224" s="103"/>
      <c r="AY224" s="103"/>
      <c r="AZ224" s="103"/>
      <c r="BA224" s="103"/>
      <c r="BB224" s="103"/>
      <c r="BC224" s="103"/>
      <c r="BD224" s="103"/>
      <c r="BE224" s="103"/>
      <c r="BF224" s="103"/>
      <c r="BG224" s="103"/>
      <c r="BH224" s="103"/>
      <c r="BI224" s="103"/>
      <c r="BJ224" s="103"/>
      <c r="BK224" s="103"/>
      <c r="BL224" s="103"/>
      <c r="BM224" s="103"/>
      <c r="BN224" s="103"/>
      <c r="BO224" s="103"/>
      <c r="BP224" s="103"/>
      <c r="BQ224" s="103"/>
      <c r="BR224" s="103"/>
      <c r="BS224" s="103"/>
      <c r="BT224" s="103"/>
      <c r="BU224" s="103"/>
      <c r="BV224" s="104"/>
      <c r="BW224" s="104"/>
    </row>
    <row r="225" spans="1:75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15">
        <f>SUMIF('1'!B:B,summary!A:A,'1'!D:D)</f>
        <v>1</v>
      </c>
      <c r="H225" s="15">
        <f>SUMIF('2'!B:B,summary!A:A,'2'!D:D)</f>
        <v>3</v>
      </c>
      <c r="I225" s="15">
        <f>SUMIF('3'!B:B,summary!A:A,'3'!D:D)</f>
        <v>8</v>
      </c>
      <c r="J225" s="15">
        <f>SUMIF('4'!B:B,summary!A:A,'4'!D:D)</f>
        <v>0</v>
      </c>
      <c r="K225" s="15">
        <f>SUMIF('5'!B:B,summary!A:A,'5'!D:D)</f>
        <v>20</v>
      </c>
      <c r="L225" s="15">
        <f>SUMIF('6'!B:B,summary!A:A,'6'!D:D)</f>
        <v>9</v>
      </c>
      <c r="M225" s="15">
        <f>SUMIF('7'!B:B,summary!A:A,'7'!D:D)</f>
        <v>0</v>
      </c>
      <c r="N225" s="15">
        <f>SUMIF('8'!B:B,summary!A:A,'8'!D:D)</f>
        <v>1</v>
      </c>
      <c r="O225" s="15">
        <f>SUMIF('9'!B:B,summary!A:A,'9'!D:D)</f>
        <v>4</v>
      </c>
      <c r="P225" s="15">
        <f>SUMIF('10'!B:B,summary!A:A,'10'!D:D)</f>
        <v>3</v>
      </c>
      <c r="Q225" s="15">
        <f>SUMIF('11'!B:B,summary!A:A,'11'!D:D)</f>
        <v>1</v>
      </c>
      <c r="R225" s="15">
        <f>SUMIF('12'!B:B,summary!A:A,'12'!D:D)</f>
        <v>4</v>
      </c>
      <c r="S225" s="15">
        <f>SUMIF('13'!B:B,summary!A:A,'13'!D:D)</f>
        <v>8</v>
      </c>
      <c r="T225" s="15">
        <f>SUMIF('14'!B:B,summary!A:A,'14'!D:D)</f>
        <v>0</v>
      </c>
      <c r="U225" s="15">
        <f>SUMIF('15'!B:B,summary!A:A,'15'!D:D)</f>
        <v>9</v>
      </c>
      <c r="V225" s="15">
        <f>SUMIF('16'!B:B,summary!A:A,'16'!D:D)</f>
        <v>5</v>
      </c>
      <c r="W225" s="15">
        <f>SUMIF('17'!B:B,summary!A:A,'17'!D:D)</f>
        <v>3</v>
      </c>
      <c r="X225" s="15">
        <f>SUMIF('18'!B:B,summary!A:A,'18'!D:D)</f>
        <v>3</v>
      </c>
      <c r="Y225" s="15">
        <f>SUMIF('19'!B:B,summary!A:A,'19'!D:D)</f>
        <v>2</v>
      </c>
      <c r="Z225" s="15">
        <f>SUMIF('20'!B:B,summary!A:A,'20'!D:D)</f>
        <v>10</v>
      </c>
      <c r="AA225" s="15">
        <f>SUMIF('21'!B:B,summary!A:A,'21'!D:D)</f>
        <v>0</v>
      </c>
      <c r="AB225" s="15">
        <f>SUMIF('22'!B:B,summary!A:A,'22'!D:D)</f>
        <v>3</v>
      </c>
      <c r="AC225" s="15">
        <f>SUMIF('23'!B:B,summary!A:A,'23'!D:D)</f>
        <v>1</v>
      </c>
      <c r="AD225" s="15">
        <f>SUMIF('24'!B:B,summary!A:A,'24'!D:D)</f>
        <v>3</v>
      </c>
      <c r="AE225" s="15">
        <f>SUMIF('25'!B:B,summary!A:A,'25'!D:D)</f>
        <v>2</v>
      </c>
      <c r="AF225" s="15">
        <f>SUMIF('26'!B:B,summary!A:A,'26'!D:D)</f>
        <v>0</v>
      </c>
      <c r="AG225" s="15">
        <f>SUMIF('27'!B:B,summary!A:A,'27'!D:D)</f>
        <v>8</v>
      </c>
      <c r="AH225" s="15">
        <f>SUMIF('28'!B:B,summary!A:A,'28'!D:D)</f>
        <v>0</v>
      </c>
      <c r="AI225" s="15">
        <f>SUMIF('29'!B:B,summary!A:A,'29'!D:D)</f>
        <v>0</v>
      </c>
      <c r="AJ225" s="15">
        <f>SUMIF('30'!B:B,summary!A:A,'30'!D:D)</f>
        <v>2</v>
      </c>
      <c r="AK225" s="15">
        <f>SUMIF('31'!B:B,summary!A:A,'31'!D:D)</f>
        <v>0</v>
      </c>
      <c r="AL225" s="41">
        <f t="shared" si="30"/>
        <v>113</v>
      </c>
      <c r="AM225" s="75"/>
      <c r="AN225" s="96">
        <f t="shared" si="28"/>
        <v>0</v>
      </c>
      <c r="AO225" s="74">
        <f t="shared" si="29"/>
        <v>-113</v>
      </c>
      <c r="AP225" s="101"/>
      <c r="AQ225" s="102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3"/>
      <c r="BC225" s="103"/>
      <c r="BD225" s="103"/>
      <c r="BE225" s="103"/>
      <c r="BF225" s="103"/>
      <c r="BG225" s="103"/>
      <c r="BH225" s="103"/>
      <c r="BI225" s="103"/>
      <c r="BJ225" s="103"/>
      <c r="BK225" s="103"/>
      <c r="BL225" s="103"/>
      <c r="BM225" s="103"/>
      <c r="BN225" s="103"/>
      <c r="BO225" s="103"/>
      <c r="BP225" s="103"/>
      <c r="BQ225" s="103"/>
      <c r="BR225" s="103"/>
      <c r="BS225" s="103"/>
      <c r="BT225" s="103"/>
      <c r="BU225" s="103"/>
      <c r="BV225" s="104"/>
      <c r="BW225" s="104"/>
    </row>
    <row r="226" spans="1:75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15">
        <f>SUMIF('1'!B:B,summary!A:A,'1'!D:D)</f>
        <v>0</v>
      </c>
      <c r="H226" s="15">
        <f>SUMIF('2'!B:B,summary!A:A,'2'!D:D)</f>
        <v>0</v>
      </c>
      <c r="I226" s="15">
        <f>SUMIF('3'!B:B,summary!A:A,'3'!D:D)</f>
        <v>0</v>
      </c>
      <c r="J226" s="15">
        <f>SUMIF('4'!B:B,summary!A:A,'4'!D:D)</f>
        <v>0</v>
      </c>
      <c r="K226" s="15">
        <f>SUMIF('5'!B:B,summary!A:A,'5'!D:D)</f>
        <v>0</v>
      </c>
      <c r="L226" s="15">
        <f>SUMIF('6'!B:B,summary!A:A,'6'!D:D)</f>
        <v>0</v>
      </c>
      <c r="M226" s="15">
        <f>SUMIF('7'!B:B,summary!A:A,'7'!D:D)</f>
        <v>0</v>
      </c>
      <c r="N226" s="15">
        <f>SUMIF('8'!B:B,summary!A:A,'8'!D:D)</f>
        <v>0</v>
      </c>
      <c r="O226" s="15">
        <f>SUMIF('9'!B:B,summary!A:A,'9'!D:D)</f>
        <v>0</v>
      </c>
      <c r="P226" s="15">
        <f>SUMIF('10'!B:B,summary!A:A,'10'!D:D)</f>
        <v>0</v>
      </c>
      <c r="Q226" s="15">
        <f>SUMIF('11'!B:B,summary!A:A,'11'!D:D)</f>
        <v>0</v>
      </c>
      <c r="R226" s="15">
        <f>SUMIF('12'!B:B,summary!A:A,'12'!D:D)</f>
        <v>0</v>
      </c>
      <c r="S226" s="15">
        <f>SUMIF('13'!B:B,summary!A:A,'13'!D:D)</f>
        <v>0</v>
      </c>
      <c r="T226" s="15">
        <f>SUMIF('14'!B:B,summary!A:A,'14'!D:D)</f>
        <v>0</v>
      </c>
      <c r="U226" s="15">
        <f>SUMIF('15'!B:B,summary!A:A,'15'!D:D)</f>
        <v>0</v>
      </c>
      <c r="V226" s="15">
        <f>SUMIF('16'!B:B,summary!A:A,'16'!D:D)</f>
        <v>0</v>
      </c>
      <c r="W226" s="15">
        <f>SUMIF('17'!B:B,summary!A:A,'17'!D:D)</f>
        <v>0</v>
      </c>
      <c r="X226" s="15">
        <f>SUMIF('18'!B:B,summary!A:A,'18'!D:D)</f>
        <v>0</v>
      </c>
      <c r="Y226" s="15">
        <f>SUMIF('19'!B:B,summary!A:A,'19'!D:D)</f>
        <v>0</v>
      </c>
      <c r="Z226" s="15">
        <f>SUMIF('20'!B:B,summary!A:A,'20'!D:D)</f>
        <v>0</v>
      </c>
      <c r="AA226" s="15">
        <f>SUMIF('21'!B:B,summary!A:A,'21'!D:D)</f>
        <v>0</v>
      </c>
      <c r="AB226" s="15">
        <f>SUMIF('22'!B:B,summary!A:A,'22'!D:D)</f>
        <v>0</v>
      </c>
      <c r="AC226" s="15">
        <f>SUMIF('23'!B:B,summary!A:A,'23'!D:D)</f>
        <v>0</v>
      </c>
      <c r="AD226" s="15">
        <f>SUMIF('24'!B:B,summary!A:A,'24'!D:D)</f>
        <v>0</v>
      </c>
      <c r="AE226" s="15">
        <f>SUMIF('25'!B:B,summary!A:A,'25'!D:D)</f>
        <v>0</v>
      </c>
      <c r="AF226" s="15">
        <f>SUMIF('26'!B:B,summary!A:A,'26'!D:D)</f>
        <v>0</v>
      </c>
      <c r="AG226" s="15">
        <f>SUMIF('27'!B:B,summary!A:A,'27'!D:D)</f>
        <v>0</v>
      </c>
      <c r="AH226" s="15">
        <f>SUMIF('28'!B:B,summary!A:A,'28'!D:D)</f>
        <v>0</v>
      </c>
      <c r="AI226" s="15">
        <f>SUMIF('29'!B:B,summary!A:A,'29'!D:D)</f>
        <v>0</v>
      </c>
      <c r="AJ226" s="15">
        <f>SUMIF('30'!B:B,summary!A:A,'30'!D:D)</f>
        <v>0</v>
      </c>
      <c r="AK226" s="15">
        <f>SUMIF('31'!B:B,summary!A:A,'31'!D:D)</f>
        <v>0</v>
      </c>
      <c r="AL226" s="41">
        <f t="shared" si="30"/>
        <v>0</v>
      </c>
      <c r="AM226" s="75"/>
      <c r="AN226" s="96">
        <f t="shared" si="28"/>
        <v>0</v>
      </c>
      <c r="AO226" s="74">
        <f t="shared" si="29"/>
        <v>0</v>
      </c>
      <c r="AP226" s="101"/>
      <c r="AQ226" s="102"/>
      <c r="AR226" s="103"/>
      <c r="AS226" s="103"/>
      <c r="AT226" s="103"/>
      <c r="AU226" s="103"/>
      <c r="AV226" s="103"/>
      <c r="AW226" s="103"/>
      <c r="AX226" s="103"/>
      <c r="AY226" s="103"/>
      <c r="AZ226" s="103"/>
      <c r="BA226" s="103"/>
      <c r="BB226" s="103"/>
      <c r="BC226" s="103"/>
      <c r="BD226" s="103"/>
      <c r="BE226" s="103"/>
      <c r="BF226" s="103"/>
      <c r="BG226" s="103"/>
      <c r="BH226" s="103"/>
      <c r="BI226" s="103"/>
      <c r="BJ226" s="103"/>
      <c r="BK226" s="103"/>
      <c r="BL226" s="103"/>
      <c r="BM226" s="103"/>
      <c r="BN226" s="103"/>
      <c r="BO226" s="103"/>
      <c r="BP226" s="103"/>
      <c r="BQ226" s="103"/>
      <c r="BR226" s="103"/>
      <c r="BS226" s="103"/>
      <c r="BT226" s="103"/>
      <c r="BU226" s="103"/>
      <c r="BV226" s="104"/>
      <c r="BW226" s="104"/>
    </row>
    <row r="227" spans="1:75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15">
        <f>SUMIF('1'!B:B,summary!A:A,'1'!D:D)</f>
        <v>0</v>
      </c>
      <c r="H227" s="15">
        <f>SUMIF('2'!B:B,summary!A:A,'2'!D:D)</f>
        <v>1</v>
      </c>
      <c r="I227" s="15">
        <f>SUMIF('3'!B:B,summary!A:A,'3'!D:D)</f>
        <v>3</v>
      </c>
      <c r="J227" s="15">
        <f>SUMIF('4'!B:B,summary!A:A,'4'!D:D)</f>
        <v>0</v>
      </c>
      <c r="K227" s="15">
        <f>SUMIF('5'!B:B,summary!A:A,'5'!D:D)</f>
        <v>2</v>
      </c>
      <c r="L227" s="15">
        <f>SUMIF('6'!B:B,summary!A:A,'6'!D:D)</f>
        <v>3</v>
      </c>
      <c r="M227" s="15">
        <f>SUMIF('7'!B:B,summary!A:A,'7'!D:D)</f>
        <v>0</v>
      </c>
      <c r="N227" s="15">
        <f>SUMIF('8'!B:B,summary!A:A,'8'!D:D)</f>
        <v>0</v>
      </c>
      <c r="O227" s="15">
        <f>SUMIF('9'!B:B,summary!A:A,'9'!D:D)</f>
        <v>3</v>
      </c>
      <c r="P227" s="15">
        <f>SUMIF('10'!B:B,summary!A:A,'10'!D:D)</f>
        <v>0</v>
      </c>
      <c r="Q227" s="15">
        <f>SUMIF('11'!B:B,summary!A:A,'11'!D:D)</f>
        <v>0</v>
      </c>
      <c r="R227" s="15">
        <f>SUMIF('12'!B:B,summary!A:A,'12'!D:D)</f>
        <v>1</v>
      </c>
      <c r="S227" s="15">
        <f>SUMIF('13'!B:B,summary!A:A,'13'!D:D)</f>
        <v>4</v>
      </c>
      <c r="T227" s="15">
        <f>SUMIF('14'!B:B,summary!A:A,'14'!D:D)</f>
        <v>0</v>
      </c>
      <c r="U227" s="15">
        <f>SUMIF('15'!B:B,summary!A:A,'15'!D:D)</f>
        <v>0</v>
      </c>
      <c r="V227" s="15">
        <f>SUMIF('16'!B:B,summary!A:A,'16'!D:D)</f>
        <v>1</v>
      </c>
      <c r="W227" s="15">
        <f>SUMIF('17'!B:B,summary!A:A,'17'!D:D)</f>
        <v>1</v>
      </c>
      <c r="X227" s="15">
        <f>SUMIF('18'!B:B,summary!A:A,'18'!D:D)</f>
        <v>2</v>
      </c>
      <c r="Y227" s="15">
        <f>SUMIF('19'!B:B,summary!A:A,'19'!D:D)</f>
        <v>0</v>
      </c>
      <c r="Z227" s="15">
        <f>SUMIF('20'!B:B,summary!A:A,'20'!D:D)</f>
        <v>4</v>
      </c>
      <c r="AA227" s="15">
        <f>SUMIF('21'!B:B,summary!A:A,'21'!D:D)</f>
        <v>0</v>
      </c>
      <c r="AB227" s="15">
        <f>SUMIF('22'!B:B,summary!A:A,'22'!D:D)</f>
        <v>0</v>
      </c>
      <c r="AC227" s="15">
        <f>SUMIF('23'!B:B,summary!A:A,'23'!D:D)</f>
        <v>0</v>
      </c>
      <c r="AD227" s="15">
        <f>SUMIF('24'!B:B,summary!A:A,'24'!D:D)</f>
        <v>1</v>
      </c>
      <c r="AE227" s="15">
        <f>SUMIF('25'!B:B,summary!A:A,'25'!D:D)</f>
        <v>1</v>
      </c>
      <c r="AF227" s="15">
        <f>SUMIF('26'!B:B,summary!A:A,'26'!D:D)</f>
        <v>0</v>
      </c>
      <c r="AG227" s="15">
        <f>SUMIF('27'!B:B,summary!A:A,'27'!D:D)</f>
        <v>4</v>
      </c>
      <c r="AH227" s="15">
        <f>SUMIF('28'!B:B,summary!A:A,'28'!D:D)</f>
        <v>0</v>
      </c>
      <c r="AI227" s="15">
        <f>SUMIF('29'!B:B,summary!A:A,'29'!D:D)</f>
        <v>42</v>
      </c>
      <c r="AJ227" s="15">
        <f>SUMIF('30'!B:B,summary!A:A,'30'!D:D)</f>
        <v>1</v>
      </c>
      <c r="AK227" s="15">
        <f>SUMIF('31'!B:B,summary!A:A,'31'!D:D)</f>
        <v>0</v>
      </c>
      <c r="AL227" s="41">
        <f t="shared" si="30"/>
        <v>74</v>
      </c>
      <c r="AM227" s="75"/>
      <c r="AN227" s="96">
        <f t="shared" si="28"/>
        <v>0</v>
      </c>
      <c r="AO227" s="74">
        <f t="shared" si="29"/>
        <v>-74</v>
      </c>
      <c r="AP227" s="101"/>
      <c r="AQ227" s="102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  <c r="BF227" s="103"/>
      <c r="BG227" s="103"/>
      <c r="BH227" s="103"/>
      <c r="BI227" s="103"/>
      <c r="BJ227" s="103"/>
      <c r="BK227" s="103"/>
      <c r="BL227" s="103"/>
      <c r="BM227" s="103"/>
      <c r="BN227" s="103"/>
      <c r="BO227" s="103"/>
      <c r="BP227" s="103"/>
      <c r="BQ227" s="103"/>
      <c r="BR227" s="103"/>
      <c r="BS227" s="103"/>
      <c r="BT227" s="103"/>
      <c r="BU227" s="103"/>
      <c r="BV227" s="104"/>
      <c r="BW227" s="104"/>
    </row>
    <row r="228" spans="1:75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15">
        <f>SUMIF('1'!B:B,summary!A:A,'1'!D:D)</f>
        <v>0</v>
      </c>
      <c r="H228" s="15">
        <f>SUMIF('2'!B:B,summary!A:A,'2'!D:D)</f>
        <v>0</v>
      </c>
      <c r="I228" s="15">
        <f>SUMIF('3'!B:B,summary!A:A,'3'!D:D)</f>
        <v>0</v>
      </c>
      <c r="J228" s="15">
        <f>SUMIF('4'!B:B,summary!A:A,'4'!D:D)</f>
        <v>0</v>
      </c>
      <c r="K228" s="15">
        <f>SUMIF('5'!B:B,summary!A:A,'5'!D:D)</f>
        <v>0</v>
      </c>
      <c r="L228" s="15">
        <f>SUMIF('6'!B:B,summary!A:A,'6'!D:D)</f>
        <v>0</v>
      </c>
      <c r="M228" s="15">
        <f>SUMIF('7'!B:B,summary!A:A,'7'!D:D)</f>
        <v>0</v>
      </c>
      <c r="N228" s="15">
        <f>SUMIF('8'!B:B,summary!A:A,'8'!D:D)</f>
        <v>0</v>
      </c>
      <c r="O228" s="15">
        <f>SUMIF('9'!B:B,summary!A:A,'9'!D:D)</f>
        <v>0</v>
      </c>
      <c r="P228" s="15">
        <f>SUMIF('10'!B:B,summary!A:A,'10'!D:D)</f>
        <v>0</v>
      </c>
      <c r="Q228" s="15">
        <f>SUMIF('11'!B:B,summary!A:A,'11'!D:D)</f>
        <v>0</v>
      </c>
      <c r="R228" s="15">
        <f>SUMIF('12'!B:B,summary!A:A,'12'!D:D)</f>
        <v>0</v>
      </c>
      <c r="S228" s="15">
        <f>SUMIF('13'!B:B,summary!A:A,'13'!D:D)</f>
        <v>0</v>
      </c>
      <c r="T228" s="15">
        <f>SUMIF('14'!B:B,summary!A:A,'14'!D:D)</f>
        <v>0</v>
      </c>
      <c r="U228" s="15">
        <f>SUMIF('15'!B:B,summary!A:A,'15'!D:D)</f>
        <v>0</v>
      </c>
      <c r="V228" s="15">
        <f>SUMIF('16'!B:B,summary!A:A,'16'!D:D)</f>
        <v>0</v>
      </c>
      <c r="W228" s="15">
        <f>SUMIF('17'!B:B,summary!A:A,'17'!D:D)</f>
        <v>0</v>
      </c>
      <c r="X228" s="15">
        <f>SUMIF('18'!B:B,summary!A:A,'18'!D:D)</f>
        <v>0</v>
      </c>
      <c r="Y228" s="15">
        <f>SUMIF('19'!B:B,summary!A:A,'19'!D:D)</f>
        <v>0</v>
      </c>
      <c r="Z228" s="15">
        <f>SUMIF('20'!B:B,summary!A:A,'20'!D:D)</f>
        <v>0</v>
      </c>
      <c r="AA228" s="15">
        <f>SUMIF('21'!B:B,summary!A:A,'21'!D:D)</f>
        <v>0</v>
      </c>
      <c r="AB228" s="15">
        <f>SUMIF('22'!B:B,summary!A:A,'22'!D:D)</f>
        <v>0</v>
      </c>
      <c r="AC228" s="15">
        <f>SUMIF('23'!B:B,summary!A:A,'23'!D:D)</f>
        <v>0</v>
      </c>
      <c r="AD228" s="15">
        <f>SUMIF('24'!B:B,summary!A:A,'24'!D:D)</f>
        <v>0</v>
      </c>
      <c r="AE228" s="15">
        <f>SUMIF('25'!B:B,summary!A:A,'25'!D:D)</f>
        <v>0</v>
      </c>
      <c r="AF228" s="15">
        <f>SUMIF('26'!B:B,summary!A:A,'26'!D:D)</f>
        <v>0</v>
      </c>
      <c r="AG228" s="15">
        <f>SUMIF('27'!B:B,summary!A:A,'27'!D:D)</f>
        <v>0</v>
      </c>
      <c r="AH228" s="15">
        <f>SUMIF('28'!B:B,summary!A:A,'28'!D:D)</f>
        <v>0</v>
      </c>
      <c r="AI228" s="15">
        <f>SUMIF('29'!B:B,summary!A:A,'29'!D:D)</f>
        <v>0</v>
      </c>
      <c r="AJ228" s="15">
        <f>SUMIF('30'!B:B,summary!A:A,'30'!D:D)</f>
        <v>0</v>
      </c>
      <c r="AK228" s="15">
        <f>SUMIF('31'!B:B,summary!A:A,'31'!D:D)</f>
        <v>0</v>
      </c>
      <c r="AL228" s="41">
        <f t="shared" si="30"/>
        <v>0</v>
      </c>
      <c r="AM228" s="75"/>
      <c r="AN228" s="96">
        <f t="shared" si="28"/>
        <v>0</v>
      </c>
      <c r="AO228" s="74">
        <f t="shared" si="29"/>
        <v>0</v>
      </c>
      <c r="AP228" s="101"/>
      <c r="AQ228" s="102"/>
      <c r="AR228" s="103"/>
      <c r="AS228" s="103"/>
      <c r="AT228" s="103"/>
      <c r="AU228" s="103"/>
      <c r="AV228" s="103"/>
      <c r="AW228" s="103"/>
      <c r="AX228" s="103"/>
      <c r="AY228" s="103"/>
      <c r="AZ228" s="103"/>
      <c r="BA228" s="103"/>
      <c r="BB228" s="103"/>
      <c r="BC228" s="103"/>
      <c r="BD228" s="103"/>
      <c r="BE228" s="103"/>
      <c r="BF228" s="103"/>
      <c r="BG228" s="103"/>
      <c r="BH228" s="103"/>
      <c r="BI228" s="103"/>
      <c r="BJ228" s="103"/>
      <c r="BK228" s="103"/>
      <c r="BL228" s="103"/>
      <c r="BM228" s="103"/>
      <c r="BN228" s="103"/>
      <c r="BO228" s="103"/>
      <c r="BP228" s="103"/>
      <c r="BQ228" s="103"/>
      <c r="BR228" s="103"/>
      <c r="BS228" s="103"/>
      <c r="BT228" s="103"/>
      <c r="BU228" s="103"/>
      <c r="BV228" s="104"/>
      <c r="BW228" s="104"/>
    </row>
    <row r="229" spans="1:75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15">
        <f>SUMIF('1'!B:B,summary!A:A,'1'!D:D)</f>
        <v>0</v>
      </c>
      <c r="H229" s="15">
        <f>SUMIF('2'!B:B,summary!A:A,'2'!D:D)</f>
        <v>0</v>
      </c>
      <c r="I229" s="15">
        <f>SUMIF('3'!B:B,summary!A:A,'3'!D:D)</f>
        <v>0</v>
      </c>
      <c r="J229" s="15">
        <f>SUMIF('4'!B:B,summary!A:A,'4'!D:D)</f>
        <v>0</v>
      </c>
      <c r="K229" s="15">
        <f>SUMIF('5'!B:B,summary!A:A,'5'!D:D)</f>
        <v>0</v>
      </c>
      <c r="L229" s="15">
        <f>SUMIF('6'!B:B,summary!A:A,'6'!D:D)</f>
        <v>0</v>
      </c>
      <c r="M229" s="15">
        <f>SUMIF('7'!B:B,summary!A:A,'7'!D:D)</f>
        <v>0</v>
      </c>
      <c r="N229" s="15">
        <f>SUMIF('8'!B:B,summary!A:A,'8'!D:D)</f>
        <v>0</v>
      </c>
      <c r="O229" s="15">
        <f>SUMIF('9'!B:B,summary!A:A,'9'!D:D)</f>
        <v>0</v>
      </c>
      <c r="P229" s="15">
        <f>SUMIF('10'!B:B,summary!A:A,'10'!D:D)</f>
        <v>0</v>
      </c>
      <c r="Q229" s="15">
        <f>SUMIF('11'!B:B,summary!A:A,'11'!D:D)</f>
        <v>0</v>
      </c>
      <c r="R229" s="15">
        <f>SUMIF('12'!B:B,summary!A:A,'12'!D:D)</f>
        <v>6</v>
      </c>
      <c r="S229" s="15">
        <f>SUMIF('13'!B:B,summary!A:A,'13'!D:D)</f>
        <v>0</v>
      </c>
      <c r="T229" s="15">
        <f>SUMIF('14'!B:B,summary!A:A,'14'!D:D)</f>
        <v>0</v>
      </c>
      <c r="U229" s="15">
        <f>SUMIF('15'!B:B,summary!A:A,'15'!D:D)</f>
        <v>0</v>
      </c>
      <c r="V229" s="15">
        <f>SUMIF('16'!B:B,summary!A:A,'16'!D:D)</f>
        <v>0</v>
      </c>
      <c r="W229" s="15">
        <f>SUMIF('17'!B:B,summary!A:A,'17'!D:D)</f>
        <v>0</v>
      </c>
      <c r="X229" s="15">
        <f>SUMIF('18'!B:B,summary!A:A,'18'!D:D)</f>
        <v>0</v>
      </c>
      <c r="Y229" s="15">
        <f>SUMIF('19'!B:B,summary!A:A,'19'!D:D)</f>
        <v>1</v>
      </c>
      <c r="Z229" s="15">
        <f>SUMIF('20'!B:B,summary!A:A,'20'!D:D)</f>
        <v>0</v>
      </c>
      <c r="AA229" s="15">
        <f>SUMIF('21'!B:B,summary!A:A,'21'!D:D)</f>
        <v>0</v>
      </c>
      <c r="AB229" s="15">
        <f>SUMIF('22'!B:B,summary!A:A,'22'!D:D)</f>
        <v>0</v>
      </c>
      <c r="AC229" s="15">
        <f>SUMIF('23'!B:B,summary!A:A,'23'!D:D)</f>
        <v>0</v>
      </c>
      <c r="AD229" s="15">
        <f>SUMIF('24'!B:B,summary!A:A,'24'!D:D)</f>
        <v>0</v>
      </c>
      <c r="AE229" s="15">
        <f>SUMIF('25'!B:B,summary!A:A,'25'!D:D)</f>
        <v>18</v>
      </c>
      <c r="AF229" s="15">
        <f>SUMIF('26'!B:B,summary!A:A,'26'!D:D)</f>
        <v>0</v>
      </c>
      <c r="AG229" s="15">
        <f>SUMIF('27'!B:B,summary!A:A,'27'!D:D)</f>
        <v>0</v>
      </c>
      <c r="AH229" s="15">
        <f>SUMIF('28'!B:B,summary!A:A,'28'!D:D)</f>
        <v>0</v>
      </c>
      <c r="AI229" s="15">
        <f>SUMIF('29'!B:B,summary!A:A,'29'!D:D)</f>
        <v>6</v>
      </c>
      <c r="AJ229" s="15">
        <f>SUMIF('30'!B:B,summary!A:A,'30'!D:D)</f>
        <v>0</v>
      </c>
      <c r="AK229" s="15">
        <f>SUMIF('31'!B:B,summary!A:A,'31'!D:D)</f>
        <v>0</v>
      </c>
      <c r="AL229" s="41">
        <f t="shared" si="30"/>
        <v>31</v>
      </c>
      <c r="AM229" s="75"/>
      <c r="AN229" s="96">
        <f t="shared" si="28"/>
        <v>0</v>
      </c>
      <c r="AO229" s="74">
        <f t="shared" si="29"/>
        <v>-31</v>
      </c>
      <c r="AP229" s="101"/>
      <c r="AQ229" s="102"/>
      <c r="AR229" s="103"/>
      <c r="AS229" s="103"/>
      <c r="AT229" s="103"/>
      <c r="AU229" s="103"/>
      <c r="AV229" s="103"/>
      <c r="AW229" s="103"/>
      <c r="AX229" s="103"/>
      <c r="AY229" s="103"/>
      <c r="AZ229" s="103"/>
      <c r="BA229" s="103"/>
      <c r="BB229" s="103"/>
      <c r="BC229" s="103"/>
      <c r="BD229" s="103"/>
      <c r="BE229" s="103"/>
      <c r="BF229" s="103"/>
      <c r="BG229" s="103"/>
      <c r="BH229" s="103"/>
      <c r="BI229" s="103"/>
      <c r="BJ229" s="103"/>
      <c r="BK229" s="103"/>
      <c r="BL229" s="103"/>
      <c r="BM229" s="103"/>
      <c r="BN229" s="103"/>
      <c r="BO229" s="103"/>
      <c r="BP229" s="103"/>
      <c r="BQ229" s="103"/>
      <c r="BR229" s="103"/>
      <c r="BS229" s="103"/>
      <c r="BT229" s="103"/>
      <c r="BU229" s="103"/>
      <c r="BV229" s="104"/>
      <c r="BW229" s="104"/>
    </row>
    <row r="230" spans="1:75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15">
        <f>SUMIF('1'!B:B,summary!A:A,'1'!D:D)</f>
        <v>0</v>
      </c>
      <c r="H230" s="15">
        <f>SUMIF('2'!B:B,summary!A:A,'2'!D:D)</f>
        <v>0</v>
      </c>
      <c r="I230" s="15">
        <f>SUMIF('3'!B:B,summary!A:A,'3'!D:D)</f>
        <v>0</v>
      </c>
      <c r="J230" s="15">
        <f>SUMIF('4'!B:B,summary!A:A,'4'!D:D)</f>
        <v>0</v>
      </c>
      <c r="K230" s="15">
        <f>SUMIF('5'!B:B,summary!A:A,'5'!D:D)</f>
        <v>0</v>
      </c>
      <c r="L230" s="15">
        <f>SUMIF('6'!B:B,summary!A:A,'6'!D:D)</f>
        <v>0</v>
      </c>
      <c r="M230" s="15">
        <f>SUMIF('7'!B:B,summary!A:A,'7'!D:D)</f>
        <v>0</v>
      </c>
      <c r="N230" s="15">
        <f>SUMIF('8'!B:B,summary!A:A,'8'!D:D)</f>
        <v>0</v>
      </c>
      <c r="O230" s="15">
        <f>SUMIF('9'!B:B,summary!A:A,'9'!D:D)</f>
        <v>0</v>
      </c>
      <c r="P230" s="15">
        <f>SUMIF('10'!B:B,summary!A:A,'10'!D:D)</f>
        <v>0</v>
      </c>
      <c r="Q230" s="15">
        <f>SUMIF('11'!B:B,summary!A:A,'11'!D:D)</f>
        <v>0</v>
      </c>
      <c r="R230" s="15">
        <f>SUMIF('12'!B:B,summary!A:A,'12'!D:D)</f>
        <v>0</v>
      </c>
      <c r="S230" s="15">
        <f>SUMIF('13'!B:B,summary!A:A,'13'!D:D)</f>
        <v>0</v>
      </c>
      <c r="T230" s="15">
        <f>SUMIF('14'!B:B,summary!A:A,'14'!D:D)</f>
        <v>0</v>
      </c>
      <c r="U230" s="15">
        <f>SUMIF('15'!B:B,summary!A:A,'15'!D:D)</f>
        <v>0</v>
      </c>
      <c r="V230" s="15">
        <f>SUMIF('16'!B:B,summary!A:A,'16'!D:D)</f>
        <v>0</v>
      </c>
      <c r="W230" s="15">
        <f>SUMIF('17'!B:B,summary!A:A,'17'!D:D)</f>
        <v>0</v>
      </c>
      <c r="X230" s="15">
        <f>SUMIF('18'!B:B,summary!A:A,'18'!D:D)</f>
        <v>0</v>
      </c>
      <c r="Y230" s="15">
        <f>SUMIF('19'!B:B,summary!A:A,'19'!D:D)</f>
        <v>0</v>
      </c>
      <c r="Z230" s="15">
        <f>SUMIF('20'!B:B,summary!A:A,'20'!D:D)</f>
        <v>0</v>
      </c>
      <c r="AA230" s="15">
        <f>SUMIF('21'!B:B,summary!A:A,'21'!D:D)</f>
        <v>0</v>
      </c>
      <c r="AB230" s="15">
        <f>SUMIF('22'!B:B,summary!A:A,'22'!D:D)</f>
        <v>0</v>
      </c>
      <c r="AC230" s="15">
        <f>SUMIF('23'!B:B,summary!A:A,'23'!D:D)</f>
        <v>0</v>
      </c>
      <c r="AD230" s="15">
        <f>SUMIF('24'!B:B,summary!A:A,'24'!D:D)</f>
        <v>0</v>
      </c>
      <c r="AE230" s="15">
        <f>SUMIF('25'!B:B,summary!A:A,'25'!D:D)</f>
        <v>0</v>
      </c>
      <c r="AF230" s="15">
        <f>SUMIF('26'!B:B,summary!A:A,'26'!D:D)</f>
        <v>0</v>
      </c>
      <c r="AG230" s="15">
        <f>SUMIF('27'!B:B,summary!A:A,'27'!D:D)</f>
        <v>0</v>
      </c>
      <c r="AH230" s="15">
        <f>SUMIF('28'!B:B,summary!A:A,'28'!D:D)</f>
        <v>0</v>
      </c>
      <c r="AI230" s="15">
        <f>SUMIF('29'!B:B,summary!A:A,'29'!D:D)</f>
        <v>0</v>
      </c>
      <c r="AJ230" s="15">
        <f>SUMIF('30'!B:B,summary!A:A,'30'!D:D)</f>
        <v>0</v>
      </c>
      <c r="AK230" s="15">
        <f>SUMIF('31'!B:B,summary!A:A,'31'!D:D)</f>
        <v>0</v>
      </c>
      <c r="AL230" s="41">
        <f t="shared" si="30"/>
        <v>0</v>
      </c>
      <c r="AM230" s="75"/>
      <c r="AN230" s="96">
        <f t="shared" si="28"/>
        <v>0</v>
      </c>
      <c r="AO230" s="74">
        <f t="shared" si="29"/>
        <v>0</v>
      </c>
      <c r="AP230" s="101"/>
      <c r="AQ230" s="102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03"/>
      <c r="BF230" s="103"/>
      <c r="BG230" s="103"/>
      <c r="BH230" s="103"/>
      <c r="BI230" s="103"/>
      <c r="BJ230" s="103"/>
      <c r="BK230" s="103"/>
      <c r="BL230" s="103"/>
      <c r="BM230" s="103"/>
      <c r="BN230" s="103"/>
      <c r="BO230" s="103"/>
      <c r="BP230" s="103"/>
      <c r="BQ230" s="103"/>
      <c r="BR230" s="103"/>
      <c r="BS230" s="103"/>
      <c r="BT230" s="103"/>
      <c r="BU230" s="103"/>
      <c r="BV230" s="104"/>
      <c r="BW230" s="104"/>
    </row>
    <row r="231" spans="1:75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15">
        <f>SUMIF('1'!B:B,summary!A:A,'1'!D:D)</f>
        <v>1</v>
      </c>
      <c r="H231" s="15">
        <f>SUMIF('2'!B:B,summary!A:A,'2'!D:D)</f>
        <v>0</v>
      </c>
      <c r="I231" s="15">
        <f>SUMIF('3'!B:B,summary!A:A,'3'!D:D)</f>
        <v>1</v>
      </c>
      <c r="J231" s="15">
        <f>SUMIF('4'!B:B,summary!A:A,'4'!D:D)</f>
        <v>0</v>
      </c>
      <c r="K231" s="15">
        <f>SUMIF('5'!B:B,summary!A:A,'5'!D:D)</f>
        <v>1</v>
      </c>
      <c r="L231" s="15">
        <f>SUMIF('6'!B:B,summary!A:A,'6'!D:D)</f>
        <v>0</v>
      </c>
      <c r="M231" s="15">
        <f>SUMIF('7'!B:B,summary!A:A,'7'!D:D)</f>
        <v>0</v>
      </c>
      <c r="N231" s="15">
        <f>SUMIF('8'!B:B,summary!A:A,'8'!D:D)</f>
        <v>0</v>
      </c>
      <c r="O231" s="15">
        <f>SUMIF('9'!B:B,summary!A:A,'9'!D:D)</f>
        <v>1</v>
      </c>
      <c r="P231" s="15">
        <f>SUMIF('10'!B:B,summary!A:A,'10'!D:D)</f>
        <v>0</v>
      </c>
      <c r="Q231" s="15">
        <f>SUMIF('11'!B:B,summary!A:A,'11'!D:D)</f>
        <v>0</v>
      </c>
      <c r="R231" s="15">
        <f>SUMIF('12'!B:B,summary!A:A,'12'!D:D)</f>
        <v>0</v>
      </c>
      <c r="S231" s="15">
        <f>SUMIF('13'!B:B,summary!A:A,'13'!D:D)</f>
        <v>2</v>
      </c>
      <c r="T231" s="15">
        <f>SUMIF('14'!B:B,summary!A:A,'14'!D:D)</f>
        <v>0</v>
      </c>
      <c r="U231" s="15">
        <f>SUMIF('15'!B:B,summary!A:A,'15'!D:D)</f>
        <v>0</v>
      </c>
      <c r="V231" s="15">
        <f>SUMIF('16'!B:B,summary!A:A,'16'!D:D)</f>
        <v>0</v>
      </c>
      <c r="W231" s="15">
        <f>SUMIF('17'!B:B,summary!A:A,'17'!D:D)</f>
        <v>2</v>
      </c>
      <c r="X231" s="15">
        <f>SUMIF('18'!B:B,summary!A:A,'18'!D:D)</f>
        <v>1</v>
      </c>
      <c r="Y231" s="15">
        <f>SUMIF('19'!B:B,summary!A:A,'19'!D:D)</f>
        <v>1</v>
      </c>
      <c r="Z231" s="15">
        <f>SUMIF('20'!B:B,summary!A:A,'20'!D:D)</f>
        <v>0</v>
      </c>
      <c r="AA231" s="15">
        <f>SUMIF('21'!B:B,summary!A:A,'21'!D:D)</f>
        <v>0</v>
      </c>
      <c r="AB231" s="15">
        <f>SUMIF('22'!B:B,summary!A:A,'22'!D:D)</f>
        <v>0</v>
      </c>
      <c r="AC231" s="15">
        <f>SUMIF('23'!B:B,summary!A:A,'23'!D:D)</f>
        <v>0</v>
      </c>
      <c r="AD231" s="15">
        <f>SUMIF('24'!B:B,summary!A:A,'24'!D:D)</f>
        <v>6</v>
      </c>
      <c r="AE231" s="15">
        <f>SUMIF('25'!B:B,summary!A:A,'25'!D:D)</f>
        <v>0</v>
      </c>
      <c r="AF231" s="15">
        <f>SUMIF('26'!B:B,summary!A:A,'26'!D:D)</f>
        <v>0</v>
      </c>
      <c r="AG231" s="15">
        <f>SUMIF('27'!B:B,summary!A:A,'27'!D:D)</f>
        <v>2</v>
      </c>
      <c r="AH231" s="15">
        <f>SUMIF('28'!B:B,summary!A:A,'28'!D:D)</f>
        <v>0</v>
      </c>
      <c r="AI231" s="15">
        <f>SUMIF('29'!B:B,summary!A:A,'29'!D:D)</f>
        <v>0</v>
      </c>
      <c r="AJ231" s="15">
        <f>SUMIF('30'!B:B,summary!A:A,'30'!D:D)</f>
        <v>0</v>
      </c>
      <c r="AK231" s="15">
        <f>SUMIF('31'!B:B,summary!A:A,'31'!D:D)</f>
        <v>0</v>
      </c>
      <c r="AL231" s="41">
        <f t="shared" si="30"/>
        <v>18</v>
      </c>
      <c r="AM231" s="75"/>
      <c r="AN231" s="96">
        <f t="shared" si="28"/>
        <v>0</v>
      </c>
      <c r="AO231" s="74">
        <f t="shared" si="29"/>
        <v>-18</v>
      </c>
      <c r="AP231" s="101"/>
      <c r="AQ231" s="102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3"/>
      <c r="BG231" s="103"/>
      <c r="BH231" s="103"/>
      <c r="BI231" s="103"/>
      <c r="BJ231" s="103"/>
      <c r="BK231" s="103"/>
      <c r="BL231" s="103"/>
      <c r="BM231" s="103"/>
      <c r="BN231" s="103"/>
      <c r="BO231" s="103"/>
      <c r="BP231" s="103"/>
      <c r="BQ231" s="103"/>
      <c r="BR231" s="103"/>
      <c r="BS231" s="103"/>
      <c r="BT231" s="103"/>
      <c r="BU231" s="103"/>
      <c r="BV231" s="104"/>
      <c r="BW231" s="104"/>
    </row>
    <row r="232" spans="1:75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15">
        <f>SUMIF('1'!B:B,summary!A:A,'1'!D:D)</f>
        <v>4</v>
      </c>
      <c r="H232" s="15">
        <f>SUMIF('2'!B:B,summary!A:A,'2'!D:D)</f>
        <v>10</v>
      </c>
      <c r="I232" s="15">
        <f>SUMIF('3'!B:B,summary!A:A,'3'!D:D)</f>
        <v>3</v>
      </c>
      <c r="J232" s="15">
        <f>SUMIF('4'!B:B,summary!A:A,'4'!D:D)</f>
        <v>0</v>
      </c>
      <c r="K232" s="15">
        <f>SUMIF('5'!B:B,summary!A:A,'5'!D:D)</f>
        <v>15</v>
      </c>
      <c r="L232" s="15">
        <f>SUMIF('6'!B:B,summary!A:A,'6'!D:D)</f>
        <v>2</v>
      </c>
      <c r="M232" s="15">
        <f>SUMIF('7'!B:B,summary!A:A,'7'!D:D)</f>
        <v>0</v>
      </c>
      <c r="N232" s="15">
        <f>SUMIF('8'!B:B,summary!A:A,'8'!D:D)</f>
        <v>3</v>
      </c>
      <c r="O232" s="15">
        <f>SUMIF('9'!B:B,summary!A:A,'9'!D:D)</f>
        <v>4</v>
      </c>
      <c r="P232" s="15">
        <f>SUMIF('10'!B:B,summary!A:A,'10'!D:D)</f>
        <v>1</v>
      </c>
      <c r="Q232" s="15">
        <f>SUMIF('11'!B:B,summary!A:A,'11'!D:D)</f>
        <v>2</v>
      </c>
      <c r="R232" s="15">
        <f>SUMIF('12'!B:B,summary!A:A,'12'!D:D)</f>
        <v>10</v>
      </c>
      <c r="S232" s="15">
        <f>SUMIF('13'!B:B,summary!A:A,'13'!D:D)</f>
        <v>2</v>
      </c>
      <c r="T232" s="15">
        <f>SUMIF('14'!B:B,summary!A:A,'14'!D:D)</f>
        <v>0</v>
      </c>
      <c r="U232" s="15">
        <f>SUMIF('15'!B:B,summary!A:A,'15'!D:D)</f>
        <v>1</v>
      </c>
      <c r="V232" s="15">
        <f>SUMIF('16'!B:B,summary!A:A,'16'!D:D)</f>
        <v>10</v>
      </c>
      <c r="W232" s="15">
        <f>SUMIF('17'!B:B,summary!A:A,'17'!D:D)</f>
        <v>2</v>
      </c>
      <c r="X232" s="15">
        <f>SUMIF('18'!B:B,summary!A:A,'18'!D:D)</f>
        <v>2</v>
      </c>
      <c r="Y232" s="15">
        <f>SUMIF('19'!B:B,summary!A:A,'19'!D:D)</f>
        <v>3</v>
      </c>
      <c r="Z232" s="15">
        <f>SUMIF('20'!B:B,summary!A:A,'20'!D:D)</f>
        <v>2</v>
      </c>
      <c r="AA232" s="15">
        <f>SUMIF('21'!B:B,summary!A:A,'21'!D:D)</f>
        <v>0</v>
      </c>
      <c r="AB232" s="15">
        <f>SUMIF('22'!B:B,summary!A:A,'22'!D:D)</f>
        <v>5</v>
      </c>
      <c r="AC232" s="15">
        <f>SUMIF('23'!B:B,summary!A:A,'23'!D:D)</f>
        <v>10</v>
      </c>
      <c r="AD232" s="15">
        <f>SUMIF('24'!B:B,summary!A:A,'24'!D:D)</f>
        <v>2</v>
      </c>
      <c r="AE232" s="15">
        <f>SUMIF('25'!B:B,summary!A:A,'25'!D:D)</f>
        <v>2</v>
      </c>
      <c r="AF232" s="15">
        <f>SUMIF('26'!B:B,summary!A:A,'26'!D:D)</f>
        <v>0</v>
      </c>
      <c r="AG232" s="15">
        <f>SUMIF('27'!B:B,summary!A:A,'27'!D:D)</f>
        <v>6</v>
      </c>
      <c r="AH232" s="15">
        <f>SUMIF('28'!B:B,summary!A:A,'28'!D:D)</f>
        <v>0</v>
      </c>
      <c r="AI232" s="15">
        <f>SUMIF('29'!B:B,summary!A:A,'29'!D:D)</f>
        <v>3</v>
      </c>
      <c r="AJ232" s="15">
        <f>SUMIF('30'!B:B,summary!A:A,'30'!D:D)</f>
        <v>3</v>
      </c>
      <c r="AK232" s="15">
        <f>SUMIF('31'!B:B,summary!A:A,'31'!D:D)</f>
        <v>0</v>
      </c>
      <c r="AL232" s="41">
        <f t="shared" si="30"/>
        <v>107</v>
      </c>
      <c r="AM232" s="75"/>
      <c r="AN232" s="96">
        <f t="shared" si="28"/>
        <v>0</v>
      </c>
      <c r="AO232" s="74">
        <f t="shared" si="29"/>
        <v>-107</v>
      </c>
      <c r="AP232" s="101"/>
      <c r="AQ232" s="102"/>
      <c r="AR232" s="103"/>
      <c r="AS232" s="103"/>
      <c r="AT232" s="103"/>
      <c r="AU232" s="103"/>
      <c r="AV232" s="103"/>
      <c r="AW232" s="103"/>
      <c r="AX232" s="103"/>
      <c r="AY232" s="103"/>
      <c r="AZ232" s="103"/>
      <c r="BA232" s="103"/>
      <c r="BB232" s="103"/>
      <c r="BC232" s="103"/>
      <c r="BD232" s="103"/>
      <c r="BE232" s="103"/>
      <c r="BF232" s="103"/>
      <c r="BG232" s="103"/>
      <c r="BH232" s="103"/>
      <c r="BI232" s="103"/>
      <c r="BJ232" s="103"/>
      <c r="BK232" s="103"/>
      <c r="BL232" s="103"/>
      <c r="BM232" s="103"/>
      <c r="BN232" s="103"/>
      <c r="BO232" s="103"/>
      <c r="BP232" s="103"/>
      <c r="BQ232" s="103"/>
      <c r="BR232" s="103"/>
      <c r="BS232" s="103"/>
      <c r="BT232" s="103"/>
      <c r="BU232" s="103"/>
      <c r="BV232" s="104"/>
      <c r="BW232" s="104"/>
    </row>
    <row r="233" spans="1:75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15">
        <f>SUMIF('1'!B:B,summary!A:A,'1'!D:D)</f>
        <v>0</v>
      </c>
      <c r="H233" s="15">
        <f>SUMIF('2'!B:B,summary!A:A,'2'!D:D)</f>
        <v>0</v>
      </c>
      <c r="I233" s="15">
        <f>SUMIF('3'!B:B,summary!A:A,'3'!D:D)</f>
        <v>0</v>
      </c>
      <c r="J233" s="15">
        <f>SUMIF('4'!B:B,summary!A:A,'4'!D:D)</f>
        <v>0</v>
      </c>
      <c r="K233" s="15">
        <f>SUMIF('5'!B:B,summary!A:A,'5'!D:D)</f>
        <v>0</v>
      </c>
      <c r="L233" s="15">
        <f>SUMIF('6'!B:B,summary!A:A,'6'!D:D)</f>
        <v>0</v>
      </c>
      <c r="M233" s="15">
        <f>SUMIF('7'!B:B,summary!A:A,'7'!D:D)</f>
        <v>0</v>
      </c>
      <c r="N233" s="15">
        <f>SUMIF('8'!B:B,summary!A:A,'8'!D:D)</f>
        <v>0</v>
      </c>
      <c r="O233" s="15">
        <f>SUMIF('9'!B:B,summary!A:A,'9'!D:D)</f>
        <v>0</v>
      </c>
      <c r="P233" s="15">
        <f>SUMIF('10'!B:B,summary!A:A,'10'!D:D)</f>
        <v>0</v>
      </c>
      <c r="Q233" s="15">
        <f>SUMIF('11'!B:B,summary!A:A,'11'!D:D)</f>
        <v>0</v>
      </c>
      <c r="R233" s="15">
        <f>SUMIF('12'!B:B,summary!A:A,'12'!D:D)</f>
        <v>0</v>
      </c>
      <c r="S233" s="15">
        <f>SUMIF('13'!B:B,summary!A:A,'13'!D:D)</f>
        <v>0</v>
      </c>
      <c r="T233" s="15">
        <f>SUMIF('14'!B:B,summary!A:A,'14'!D:D)</f>
        <v>0</v>
      </c>
      <c r="U233" s="15">
        <f>SUMIF('15'!B:B,summary!A:A,'15'!D:D)</f>
        <v>0</v>
      </c>
      <c r="V233" s="15">
        <f>SUMIF('16'!B:B,summary!A:A,'16'!D:D)</f>
        <v>0</v>
      </c>
      <c r="W233" s="15">
        <f>SUMIF('17'!B:B,summary!A:A,'17'!D:D)</f>
        <v>0</v>
      </c>
      <c r="X233" s="15">
        <f>SUMIF('18'!B:B,summary!A:A,'18'!D:D)</f>
        <v>0</v>
      </c>
      <c r="Y233" s="15">
        <f>SUMIF('19'!B:B,summary!A:A,'19'!D:D)</f>
        <v>0</v>
      </c>
      <c r="Z233" s="15">
        <f>SUMIF('20'!B:B,summary!A:A,'20'!D:D)</f>
        <v>0</v>
      </c>
      <c r="AA233" s="15">
        <f>SUMIF('21'!B:B,summary!A:A,'21'!D:D)</f>
        <v>0</v>
      </c>
      <c r="AB233" s="15">
        <f>SUMIF('22'!B:B,summary!A:A,'22'!D:D)</f>
        <v>0</v>
      </c>
      <c r="AC233" s="15">
        <f>SUMIF('23'!B:B,summary!A:A,'23'!D:D)</f>
        <v>0</v>
      </c>
      <c r="AD233" s="15">
        <f>SUMIF('24'!B:B,summary!A:A,'24'!D:D)</f>
        <v>0</v>
      </c>
      <c r="AE233" s="15">
        <f>SUMIF('25'!B:B,summary!A:A,'25'!D:D)</f>
        <v>0</v>
      </c>
      <c r="AF233" s="15">
        <f>SUMIF('26'!B:B,summary!A:A,'26'!D:D)</f>
        <v>0</v>
      </c>
      <c r="AG233" s="15">
        <f>SUMIF('27'!B:B,summary!A:A,'27'!D:D)</f>
        <v>0</v>
      </c>
      <c r="AH233" s="15">
        <f>SUMIF('28'!B:B,summary!A:A,'28'!D:D)</f>
        <v>0</v>
      </c>
      <c r="AI233" s="15">
        <f>SUMIF('29'!B:B,summary!A:A,'29'!D:D)</f>
        <v>0</v>
      </c>
      <c r="AJ233" s="15">
        <f>SUMIF('30'!B:B,summary!A:A,'30'!D:D)</f>
        <v>0</v>
      </c>
      <c r="AK233" s="15">
        <f>SUMIF('31'!B:B,summary!A:A,'31'!D:D)</f>
        <v>0</v>
      </c>
      <c r="AL233" s="41">
        <f t="shared" si="30"/>
        <v>0</v>
      </c>
      <c r="AM233" s="75"/>
      <c r="AN233" s="96">
        <f t="shared" si="28"/>
        <v>0</v>
      </c>
      <c r="AO233" s="74">
        <f t="shared" si="29"/>
        <v>0</v>
      </c>
      <c r="AP233" s="101"/>
      <c r="AQ233" s="102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  <c r="BF233" s="103"/>
      <c r="BG233" s="103"/>
      <c r="BH233" s="103"/>
      <c r="BI233" s="103"/>
      <c r="BJ233" s="103"/>
      <c r="BK233" s="103"/>
      <c r="BL233" s="103"/>
      <c r="BM233" s="103"/>
      <c r="BN233" s="103"/>
      <c r="BO233" s="103"/>
      <c r="BP233" s="103"/>
      <c r="BQ233" s="103"/>
      <c r="BR233" s="103"/>
      <c r="BS233" s="103"/>
      <c r="BT233" s="103"/>
      <c r="BU233" s="103"/>
      <c r="BV233" s="104"/>
      <c r="BW233" s="104"/>
    </row>
    <row r="234" spans="1:75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15">
        <f>SUMIF('1'!B:B,summary!A:A,'1'!D:D)</f>
        <v>0</v>
      </c>
      <c r="H234" s="15">
        <f>SUMIF('2'!B:B,summary!A:A,'2'!D:D)</f>
        <v>0</v>
      </c>
      <c r="I234" s="15">
        <f>SUMIF('3'!B:B,summary!A:A,'3'!D:D)</f>
        <v>0</v>
      </c>
      <c r="J234" s="15">
        <f>SUMIF('4'!B:B,summary!A:A,'4'!D:D)</f>
        <v>0</v>
      </c>
      <c r="K234" s="15">
        <f>SUMIF('5'!B:B,summary!A:A,'5'!D:D)</f>
        <v>0</v>
      </c>
      <c r="L234" s="15">
        <f>SUMIF('6'!B:B,summary!A:A,'6'!D:D)</f>
        <v>0</v>
      </c>
      <c r="M234" s="15">
        <f>SUMIF('7'!B:B,summary!A:A,'7'!D:D)</f>
        <v>0</v>
      </c>
      <c r="N234" s="15">
        <f>SUMIF('8'!B:B,summary!A:A,'8'!D:D)</f>
        <v>0</v>
      </c>
      <c r="O234" s="15">
        <f>SUMIF('9'!B:B,summary!A:A,'9'!D:D)</f>
        <v>0</v>
      </c>
      <c r="P234" s="15">
        <f>SUMIF('10'!B:B,summary!A:A,'10'!D:D)</f>
        <v>0</v>
      </c>
      <c r="Q234" s="15">
        <f>SUMIF('11'!B:B,summary!A:A,'11'!D:D)</f>
        <v>0</v>
      </c>
      <c r="R234" s="15">
        <f>SUMIF('12'!B:B,summary!A:A,'12'!D:D)</f>
        <v>1</v>
      </c>
      <c r="S234" s="15">
        <f>SUMIF('13'!B:B,summary!A:A,'13'!D:D)</f>
        <v>0</v>
      </c>
      <c r="T234" s="15">
        <f>SUMIF('14'!B:B,summary!A:A,'14'!D:D)</f>
        <v>0</v>
      </c>
      <c r="U234" s="15">
        <f>SUMIF('15'!B:B,summary!A:A,'15'!D:D)</f>
        <v>0</v>
      </c>
      <c r="V234" s="15">
        <f>SUMIF('16'!B:B,summary!A:A,'16'!D:D)</f>
        <v>0</v>
      </c>
      <c r="W234" s="15">
        <f>SUMIF('17'!B:B,summary!A:A,'17'!D:D)</f>
        <v>0</v>
      </c>
      <c r="X234" s="15">
        <f>SUMIF('18'!B:B,summary!A:A,'18'!D:D)</f>
        <v>0</v>
      </c>
      <c r="Y234" s="15">
        <f>SUMIF('19'!B:B,summary!A:A,'19'!D:D)</f>
        <v>0</v>
      </c>
      <c r="Z234" s="15">
        <f>SUMIF('20'!B:B,summary!A:A,'20'!D:D)</f>
        <v>0</v>
      </c>
      <c r="AA234" s="15">
        <f>SUMIF('21'!B:B,summary!A:A,'21'!D:D)</f>
        <v>0</v>
      </c>
      <c r="AB234" s="15">
        <f>SUMIF('22'!B:B,summary!A:A,'22'!D:D)</f>
        <v>0</v>
      </c>
      <c r="AC234" s="15">
        <f>SUMIF('23'!B:B,summary!A:A,'23'!D:D)</f>
        <v>0</v>
      </c>
      <c r="AD234" s="15">
        <f>SUMIF('24'!B:B,summary!A:A,'24'!D:D)</f>
        <v>0</v>
      </c>
      <c r="AE234" s="15">
        <f>SUMIF('25'!B:B,summary!A:A,'25'!D:D)</f>
        <v>0</v>
      </c>
      <c r="AF234" s="15">
        <f>SUMIF('26'!B:B,summary!A:A,'26'!D:D)</f>
        <v>0</v>
      </c>
      <c r="AG234" s="15">
        <f>SUMIF('27'!B:B,summary!A:A,'27'!D:D)</f>
        <v>0</v>
      </c>
      <c r="AH234" s="15">
        <f>SUMIF('28'!B:B,summary!A:A,'28'!D:D)</f>
        <v>0</v>
      </c>
      <c r="AI234" s="15">
        <f>SUMIF('29'!B:B,summary!A:A,'29'!D:D)</f>
        <v>0</v>
      </c>
      <c r="AJ234" s="15">
        <f>SUMIF('30'!B:B,summary!A:A,'30'!D:D)</f>
        <v>0</v>
      </c>
      <c r="AK234" s="15">
        <f>SUMIF('31'!B:B,summary!A:A,'31'!D:D)</f>
        <v>0</v>
      </c>
      <c r="AL234" s="41">
        <f t="shared" si="30"/>
        <v>1</v>
      </c>
      <c r="AM234" s="75"/>
      <c r="AN234" s="96">
        <f t="shared" si="28"/>
        <v>0</v>
      </c>
      <c r="AO234" s="74">
        <f t="shared" si="29"/>
        <v>-1</v>
      </c>
      <c r="AP234" s="101"/>
      <c r="AQ234" s="102"/>
      <c r="AR234" s="103"/>
      <c r="AS234" s="103"/>
      <c r="AT234" s="103"/>
      <c r="AU234" s="103"/>
      <c r="AV234" s="103"/>
      <c r="AW234" s="103"/>
      <c r="AX234" s="103"/>
      <c r="AY234" s="103"/>
      <c r="AZ234" s="103"/>
      <c r="BA234" s="103"/>
      <c r="BB234" s="103"/>
      <c r="BC234" s="103"/>
      <c r="BD234" s="103"/>
      <c r="BE234" s="103"/>
      <c r="BF234" s="103"/>
      <c r="BG234" s="103"/>
      <c r="BH234" s="103"/>
      <c r="BI234" s="103"/>
      <c r="BJ234" s="103"/>
      <c r="BK234" s="103"/>
      <c r="BL234" s="103"/>
      <c r="BM234" s="103"/>
      <c r="BN234" s="103"/>
      <c r="BO234" s="103"/>
      <c r="BP234" s="103"/>
      <c r="BQ234" s="103"/>
      <c r="BR234" s="103"/>
      <c r="BS234" s="103"/>
      <c r="BT234" s="103"/>
      <c r="BU234" s="103"/>
      <c r="BV234" s="104"/>
      <c r="BW234" s="104"/>
    </row>
    <row r="235" spans="1:75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15">
        <f>SUMIF('1'!B:B,summary!A:A,'1'!D:D)</f>
        <v>4</v>
      </c>
      <c r="H235" s="15">
        <f>SUMIF('2'!B:B,summary!A:A,'2'!D:D)</f>
        <v>4</v>
      </c>
      <c r="I235" s="15">
        <f>SUMIF('3'!B:B,summary!A:A,'3'!D:D)</f>
        <v>2</v>
      </c>
      <c r="J235" s="15">
        <f>SUMIF('4'!B:B,summary!A:A,'4'!D:D)</f>
        <v>0</v>
      </c>
      <c r="K235" s="15">
        <f>SUMIF('5'!B:B,summary!A:A,'5'!D:D)</f>
        <v>1</v>
      </c>
      <c r="L235" s="15">
        <f>SUMIF('6'!B:B,summary!A:A,'6'!D:D)</f>
        <v>0</v>
      </c>
      <c r="M235" s="15">
        <f>SUMIF('7'!B:B,summary!A:A,'7'!D:D)</f>
        <v>0</v>
      </c>
      <c r="N235" s="15">
        <f>SUMIF('8'!B:B,summary!A:A,'8'!D:D)</f>
        <v>2</v>
      </c>
      <c r="O235" s="15">
        <f>SUMIF('9'!B:B,summary!A:A,'9'!D:D)</f>
        <v>4</v>
      </c>
      <c r="P235" s="15">
        <f>SUMIF('10'!B:B,summary!A:A,'10'!D:D)</f>
        <v>0</v>
      </c>
      <c r="Q235" s="15">
        <f>SUMIF('11'!B:B,summary!A:A,'11'!D:D)</f>
        <v>5</v>
      </c>
      <c r="R235" s="15">
        <f>SUMIF('12'!B:B,summary!A:A,'12'!D:D)</f>
        <v>0</v>
      </c>
      <c r="S235" s="15">
        <f>SUMIF('13'!B:B,summary!A:A,'13'!D:D)</f>
        <v>0</v>
      </c>
      <c r="T235" s="15">
        <f>SUMIF('14'!B:B,summary!A:A,'14'!D:D)</f>
        <v>0</v>
      </c>
      <c r="U235" s="15">
        <f>SUMIF('15'!B:B,summary!A:A,'15'!D:D)</f>
        <v>0</v>
      </c>
      <c r="V235" s="15">
        <f>SUMIF('16'!B:B,summary!A:A,'16'!D:D)</f>
        <v>0</v>
      </c>
      <c r="W235" s="15">
        <f>SUMIF('17'!B:B,summary!A:A,'17'!D:D)</f>
        <v>0</v>
      </c>
      <c r="X235" s="15">
        <f>SUMIF('18'!B:B,summary!A:A,'18'!D:D)</f>
        <v>0</v>
      </c>
      <c r="Y235" s="15">
        <f>SUMIF('19'!B:B,summary!A:A,'19'!D:D)</f>
        <v>2</v>
      </c>
      <c r="Z235" s="15">
        <f>SUMIF('20'!B:B,summary!A:A,'20'!D:D)</f>
        <v>0</v>
      </c>
      <c r="AA235" s="15">
        <f>SUMIF('21'!B:B,summary!A:A,'21'!D:D)</f>
        <v>0</v>
      </c>
      <c r="AB235" s="15">
        <f>SUMIF('22'!B:B,summary!A:A,'22'!D:D)</f>
        <v>2</v>
      </c>
      <c r="AC235" s="15">
        <f>SUMIF('23'!B:B,summary!A:A,'23'!D:D)</f>
        <v>1</v>
      </c>
      <c r="AD235" s="15">
        <f>SUMIF('24'!B:B,summary!A:A,'24'!D:D)</f>
        <v>0</v>
      </c>
      <c r="AE235" s="15">
        <f>SUMIF('25'!B:B,summary!A:A,'25'!D:D)</f>
        <v>0</v>
      </c>
      <c r="AF235" s="15">
        <f>SUMIF('26'!B:B,summary!A:A,'26'!D:D)</f>
        <v>0</v>
      </c>
      <c r="AG235" s="15">
        <f>SUMIF('27'!B:B,summary!A:A,'27'!D:D)</f>
        <v>0</v>
      </c>
      <c r="AH235" s="15">
        <f>SUMIF('28'!B:B,summary!A:A,'28'!D:D)</f>
        <v>0</v>
      </c>
      <c r="AI235" s="15">
        <f>SUMIF('29'!B:B,summary!A:A,'29'!D:D)</f>
        <v>2</v>
      </c>
      <c r="AJ235" s="15">
        <f>SUMIF('30'!B:B,summary!A:A,'30'!D:D)</f>
        <v>0</v>
      </c>
      <c r="AK235" s="15">
        <f>SUMIF('31'!B:B,summary!A:A,'31'!D:D)</f>
        <v>0</v>
      </c>
      <c r="AL235" s="41">
        <f t="shared" si="30"/>
        <v>29</v>
      </c>
      <c r="AM235" s="75"/>
      <c r="AN235" s="96">
        <f t="shared" si="28"/>
        <v>0</v>
      </c>
      <c r="AO235" s="74">
        <f t="shared" si="29"/>
        <v>-29</v>
      </c>
      <c r="AP235" s="101"/>
      <c r="AQ235" s="102"/>
      <c r="AR235" s="103"/>
      <c r="AS235" s="103"/>
      <c r="AT235" s="103"/>
      <c r="AU235" s="103"/>
      <c r="AV235" s="103"/>
      <c r="AW235" s="103"/>
      <c r="AX235" s="103"/>
      <c r="AY235" s="103"/>
      <c r="AZ235" s="103"/>
      <c r="BA235" s="103"/>
      <c r="BB235" s="103"/>
      <c r="BC235" s="103"/>
      <c r="BD235" s="103"/>
      <c r="BE235" s="103"/>
      <c r="BF235" s="103"/>
      <c r="BG235" s="103"/>
      <c r="BH235" s="103"/>
      <c r="BI235" s="103"/>
      <c r="BJ235" s="103"/>
      <c r="BK235" s="103"/>
      <c r="BL235" s="103"/>
      <c r="BM235" s="103"/>
      <c r="BN235" s="103"/>
      <c r="BO235" s="103"/>
      <c r="BP235" s="103"/>
      <c r="BQ235" s="103"/>
      <c r="BR235" s="103"/>
      <c r="BS235" s="103"/>
      <c r="BT235" s="103"/>
      <c r="BU235" s="103"/>
      <c r="BV235" s="104"/>
      <c r="BW235" s="104"/>
    </row>
    <row r="236" spans="1:75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15">
        <f>SUMIF('1'!B:B,summary!A:A,'1'!D:D)</f>
        <v>0</v>
      </c>
      <c r="H236" s="15">
        <f>SUMIF('2'!B:B,summary!A:A,'2'!D:D)</f>
        <v>0</v>
      </c>
      <c r="I236" s="15">
        <f>SUMIF('3'!B:B,summary!A:A,'3'!D:D)</f>
        <v>0</v>
      </c>
      <c r="J236" s="15">
        <f>SUMIF('4'!B:B,summary!A:A,'4'!D:D)</f>
        <v>0</v>
      </c>
      <c r="K236" s="15">
        <f>SUMIF('5'!B:B,summary!A:A,'5'!D:D)</f>
        <v>0</v>
      </c>
      <c r="L236" s="15">
        <f>SUMIF('6'!B:B,summary!A:A,'6'!D:D)</f>
        <v>0</v>
      </c>
      <c r="M236" s="15">
        <f>SUMIF('7'!B:B,summary!A:A,'7'!D:D)</f>
        <v>0</v>
      </c>
      <c r="N236" s="15">
        <f>SUMIF('8'!B:B,summary!A:A,'8'!D:D)</f>
        <v>0</v>
      </c>
      <c r="O236" s="15">
        <f>SUMIF('9'!B:B,summary!A:A,'9'!D:D)</f>
        <v>0</v>
      </c>
      <c r="P236" s="15">
        <f>SUMIF('10'!B:B,summary!A:A,'10'!D:D)</f>
        <v>0</v>
      </c>
      <c r="Q236" s="15">
        <f>SUMIF('11'!B:B,summary!A:A,'11'!D:D)</f>
        <v>0</v>
      </c>
      <c r="R236" s="15">
        <f>SUMIF('12'!B:B,summary!A:A,'12'!D:D)</f>
        <v>0</v>
      </c>
      <c r="S236" s="15">
        <f>SUMIF('13'!B:B,summary!A:A,'13'!D:D)</f>
        <v>0</v>
      </c>
      <c r="T236" s="15">
        <f>SUMIF('14'!B:B,summary!A:A,'14'!D:D)</f>
        <v>0</v>
      </c>
      <c r="U236" s="15">
        <f>SUMIF('15'!B:B,summary!A:A,'15'!D:D)</f>
        <v>0</v>
      </c>
      <c r="V236" s="15">
        <f>SUMIF('16'!B:B,summary!A:A,'16'!D:D)</f>
        <v>0</v>
      </c>
      <c r="W236" s="15">
        <f>SUMIF('17'!B:B,summary!A:A,'17'!D:D)</f>
        <v>0</v>
      </c>
      <c r="X236" s="15">
        <f>SUMIF('18'!B:B,summary!A:A,'18'!D:D)</f>
        <v>0</v>
      </c>
      <c r="Y236" s="15">
        <f>SUMIF('19'!B:B,summary!A:A,'19'!D:D)</f>
        <v>0</v>
      </c>
      <c r="Z236" s="15">
        <f>SUMIF('20'!B:B,summary!A:A,'20'!D:D)</f>
        <v>0</v>
      </c>
      <c r="AA236" s="15">
        <f>SUMIF('21'!B:B,summary!A:A,'21'!D:D)</f>
        <v>0</v>
      </c>
      <c r="AB236" s="15">
        <f>SUMIF('22'!B:B,summary!A:A,'22'!D:D)</f>
        <v>0</v>
      </c>
      <c r="AC236" s="15">
        <f>SUMIF('23'!B:B,summary!A:A,'23'!D:D)</f>
        <v>0</v>
      </c>
      <c r="AD236" s="15">
        <f>SUMIF('24'!B:B,summary!A:A,'24'!D:D)</f>
        <v>0</v>
      </c>
      <c r="AE236" s="15">
        <f>SUMIF('25'!B:B,summary!A:A,'25'!D:D)</f>
        <v>0</v>
      </c>
      <c r="AF236" s="15">
        <f>SUMIF('26'!B:B,summary!A:A,'26'!D:D)</f>
        <v>0</v>
      </c>
      <c r="AG236" s="15">
        <f>SUMIF('27'!B:B,summary!A:A,'27'!D:D)</f>
        <v>0</v>
      </c>
      <c r="AH236" s="15">
        <f>SUMIF('28'!B:B,summary!A:A,'28'!D:D)</f>
        <v>0</v>
      </c>
      <c r="AI236" s="15">
        <f>SUMIF('29'!B:B,summary!A:A,'29'!D:D)</f>
        <v>0</v>
      </c>
      <c r="AJ236" s="15">
        <f>SUMIF('30'!B:B,summary!A:A,'30'!D:D)</f>
        <v>0</v>
      </c>
      <c r="AK236" s="15">
        <f>SUMIF('31'!B:B,summary!A:A,'31'!D:D)</f>
        <v>0</v>
      </c>
      <c r="AL236" s="41">
        <f t="shared" si="30"/>
        <v>0</v>
      </c>
      <c r="AM236" s="75"/>
      <c r="AN236" s="96">
        <f t="shared" si="28"/>
        <v>0</v>
      </c>
      <c r="AO236" s="74">
        <f t="shared" si="29"/>
        <v>0</v>
      </c>
      <c r="AP236" s="101"/>
      <c r="AQ236" s="102"/>
      <c r="AR236" s="103"/>
      <c r="AS236" s="103"/>
      <c r="AT236" s="103"/>
      <c r="AU236" s="103"/>
      <c r="AV236" s="103"/>
      <c r="AW236" s="103"/>
      <c r="AX236" s="103"/>
      <c r="AY236" s="103"/>
      <c r="AZ236" s="103"/>
      <c r="BA236" s="103"/>
      <c r="BB236" s="103"/>
      <c r="BC236" s="103"/>
      <c r="BD236" s="103"/>
      <c r="BE236" s="103"/>
      <c r="BF236" s="103"/>
      <c r="BG236" s="103"/>
      <c r="BH236" s="103"/>
      <c r="BI236" s="103"/>
      <c r="BJ236" s="103"/>
      <c r="BK236" s="103"/>
      <c r="BL236" s="103"/>
      <c r="BM236" s="103"/>
      <c r="BN236" s="103"/>
      <c r="BO236" s="103"/>
      <c r="BP236" s="103"/>
      <c r="BQ236" s="103"/>
      <c r="BR236" s="103"/>
      <c r="BS236" s="103"/>
      <c r="BT236" s="103"/>
      <c r="BU236" s="103"/>
      <c r="BV236" s="104"/>
      <c r="BW236" s="104"/>
    </row>
    <row r="237" spans="1:75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15">
        <f>SUMIF('1'!B:B,summary!A:A,'1'!D:D)</f>
        <v>0</v>
      </c>
      <c r="H237" s="15">
        <f>SUMIF('2'!B:B,summary!A:A,'2'!D:D)</f>
        <v>1</v>
      </c>
      <c r="I237" s="15">
        <f>SUMIF('3'!B:B,summary!A:A,'3'!D:D)</f>
        <v>0</v>
      </c>
      <c r="J237" s="15">
        <f>SUMIF('4'!B:B,summary!A:A,'4'!D:D)</f>
        <v>0</v>
      </c>
      <c r="K237" s="15">
        <f>SUMIF('5'!B:B,summary!A:A,'5'!D:D)</f>
        <v>0</v>
      </c>
      <c r="L237" s="15">
        <f>SUMIF('6'!B:B,summary!A:A,'6'!D:D)</f>
        <v>2</v>
      </c>
      <c r="M237" s="15">
        <f>SUMIF('7'!B:B,summary!A:A,'7'!D:D)</f>
        <v>0</v>
      </c>
      <c r="N237" s="15">
        <f>SUMIF('8'!B:B,summary!A:A,'8'!D:D)</f>
        <v>0</v>
      </c>
      <c r="O237" s="15">
        <f>SUMIF('9'!B:B,summary!A:A,'9'!D:D)</f>
        <v>0</v>
      </c>
      <c r="P237" s="15">
        <f>SUMIF('10'!B:B,summary!A:A,'10'!D:D)</f>
        <v>0</v>
      </c>
      <c r="Q237" s="15">
        <f>SUMIF('11'!B:B,summary!A:A,'11'!D:D)</f>
        <v>0</v>
      </c>
      <c r="R237" s="15">
        <f>SUMIF('12'!B:B,summary!A:A,'12'!D:D)</f>
        <v>0</v>
      </c>
      <c r="S237" s="15">
        <f>SUMIF('13'!B:B,summary!A:A,'13'!D:D)</f>
        <v>0</v>
      </c>
      <c r="T237" s="15">
        <f>SUMIF('14'!B:B,summary!A:A,'14'!D:D)</f>
        <v>0</v>
      </c>
      <c r="U237" s="15">
        <f>SUMIF('15'!B:B,summary!A:A,'15'!D:D)</f>
        <v>0</v>
      </c>
      <c r="V237" s="15">
        <f>SUMIF('16'!B:B,summary!A:A,'16'!D:D)</f>
        <v>0</v>
      </c>
      <c r="W237" s="15">
        <f>SUMIF('17'!B:B,summary!A:A,'17'!D:D)</f>
        <v>0</v>
      </c>
      <c r="X237" s="15">
        <f>SUMIF('18'!B:B,summary!A:A,'18'!D:D)</f>
        <v>1</v>
      </c>
      <c r="Y237" s="15">
        <f>SUMIF('19'!B:B,summary!A:A,'19'!D:D)</f>
        <v>0</v>
      </c>
      <c r="Z237" s="15">
        <f>SUMIF('20'!B:B,summary!A:A,'20'!D:D)</f>
        <v>1</v>
      </c>
      <c r="AA237" s="15">
        <f>SUMIF('21'!B:B,summary!A:A,'21'!D:D)</f>
        <v>0</v>
      </c>
      <c r="AB237" s="15">
        <f>SUMIF('22'!B:B,summary!A:A,'22'!D:D)</f>
        <v>0</v>
      </c>
      <c r="AC237" s="15">
        <f>SUMIF('23'!B:B,summary!A:A,'23'!D:D)</f>
        <v>0</v>
      </c>
      <c r="AD237" s="15">
        <f>SUMIF('24'!B:B,summary!A:A,'24'!D:D)</f>
        <v>0</v>
      </c>
      <c r="AE237" s="15">
        <f>SUMIF('25'!B:B,summary!A:A,'25'!D:D)</f>
        <v>0</v>
      </c>
      <c r="AF237" s="15">
        <f>SUMIF('26'!B:B,summary!A:A,'26'!D:D)</f>
        <v>0</v>
      </c>
      <c r="AG237" s="15">
        <f>SUMIF('27'!B:B,summary!A:A,'27'!D:D)</f>
        <v>2</v>
      </c>
      <c r="AH237" s="15">
        <f>SUMIF('28'!B:B,summary!A:A,'28'!D:D)</f>
        <v>0</v>
      </c>
      <c r="AI237" s="15">
        <f>SUMIF('29'!B:B,summary!A:A,'29'!D:D)</f>
        <v>0</v>
      </c>
      <c r="AJ237" s="15">
        <f>SUMIF('30'!B:B,summary!A:A,'30'!D:D)</f>
        <v>0</v>
      </c>
      <c r="AK237" s="15">
        <f>SUMIF('31'!B:B,summary!A:A,'31'!D:D)</f>
        <v>0</v>
      </c>
      <c r="AL237" s="41">
        <f t="shared" si="30"/>
        <v>7</v>
      </c>
      <c r="AM237" s="75"/>
      <c r="AN237" s="96">
        <f t="shared" si="28"/>
        <v>0</v>
      </c>
      <c r="AO237" s="74">
        <f t="shared" si="29"/>
        <v>-7</v>
      </c>
      <c r="AP237" s="101"/>
      <c r="AQ237" s="102"/>
      <c r="AR237" s="103"/>
      <c r="AS237" s="103"/>
      <c r="AT237" s="103"/>
      <c r="AU237" s="103"/>
      <c r="AV237" s="103"/>
      <c r="AW237" s="103"/>
      <c r="AX237" s="103"/>
      <c r="AY237" s="103"/>
      <c r="AZ237" s="103"/>
      <c r="BA237" s="103"/>
      <c r="BB237" s="103"/>
      <c r="BC237" s="103"/>
      <c r="BD237" s="103"/>
      <c r="BE237" s="103"/>
      <c r="BF237" s="103"/>
      <c r="BG237" s="103"/>
      <c r="BH237" s="103"/>
      <c r="BI237" s="103"/>
      <c r="BJ237" s="103"/>
      <c r="BK237" s="103"/>
      <c r="BL237" s="103"/>
      <c r="BM237" s="103"/>
      <c r="BN237" s="103"/>
      <c r="BO237" s="103"/>
      <c r="BP237" s="103"/>
      <c r="BQ237" s="103"/>
      <c r="BR237" s="103"/>
      <c r="BS237" s="103"/>
      <c r="BT237" s="103"/>
      <c r="BU237" s="103"/>
      <c r="BV237" s="104"/>
      <c r="BW237" s="104"/>
    </row>
    <row r="238" spans="1:75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15">
        <f>SUMIF('1'!B:B,summary!A:A,'1'!D:D)</f>
        <v>0</v>
      </c>
      <c r="H238" s="15">
        <f>SUMIF('2'!B:B,summary!A:A,'2'!D:D)</f>
        <v>0</v>
      </c>
      <c r="I238" s="15">
        <f>SUMIF('3'!B:B,summary!A:A,'3'!D:D)</f>
        <v>0</v>
      </c>
      <c r="J238" s="15">
        <f>SUMIF('4'!B:B,summary!A:A,'4'!D:D)</f>
        <v>0</v>
      </c>
      <c r="K238" s="15">
        <f>SUMIF('5'!B:B,summary!A:A,'5'!D:D)</f>
        <v>0</v>
      </c>
      <c r="L238" s="15">
        <f>SUMIF('6'!B:B,summary!A:A,'6'!D:D)</f>
        <v>0</v>
      </c>
      <c r="M238" s="15">
        <f>SUMIF('7'!B:B,summary!A:A,'7'!D:D)</f>
        <v>0</v>
      </c>
      <c r="N238" s="15">
        <f>SUMIF('8'!B:B,summary!A:A,'8'!D:D)</f>
        <v>0</v>
      </c>
      <c r="O238" s="15">
        <f>SUMIF('9'!B:B,summary!A:A,'9'!D:D)</f>
        <v>0</v>
      </c>
      <c r="P238" s="15">
        <f>SUMIF('10'!B:B,summary!A:A,'10'!D:D)</f>
        <v>0</v>
      </c>
      <c r="Q238" s="15">
        <f>SUMIF('11'!B:B,summary!A:A,'11'!D:D)</f>
        <v>0</v>
      </c>
      <c r="R238" s="15">
        <f>SUMIF('12'!B:B,summary!A:A,'12'!D:D)</f>
        <v>0</v>
      </c>
      <c r="S238" s="15">
        <f>SUMIF('13'!B:B,summary!A:A,'13'!D:D)</f>
        <v>0</v>
      </c>
      <c r="T238" s="15">
        <f>SUMIF('14'!B:B,summary!A:A,'14'!D:D)</f>
        <v>0</v>
      </c>
      <c r="U238" s="15">
        <f>SUMIF('15'!B:B,summary!A:A,'15'!D:D)</f>
        <v>0</v>
      </c>
      <c r="V238" s="15">
        <f>SUMIF('16'!B:B,summary!A:A,'16'!D:D)</f>
        <v>0</v>
      </c>
      <c r="W238" s="15">
        <f>SUMIF('17'!B:B,summary!A:A,'17'!D:D)</f>
        <v>0</v>
      </c>
      <c r="X238" s="15">
        <f>SUMIF('18'!B:B,summary!A:A,'18'!D:D)</f>
        <v>0</v>
      </c>
      <c r="Y238" s="15">
        <f>SUMIF('19'!B:B,summary!A:A,'19'!D:D)</f>
        <v>0</v>
      </c>
      <c r="Z238" s="15">
        <f>SUMIF('20'!B:B,summary!A:A,'20'!D:D)</f>
        <v>0</v>
      </c>
      <c r="AA238" s="15">
        <f>SUMIF('21'!B:B,summary!A:A,'21'!D:D)</f>
        <v>0</v>
      </c>
      <c r="AB238" s="15">
        <f>SUMIF('22'!B:B,summary!A:A,'22'!D:D)</f>
        <v>0</v>
      </c>
      <c r="AC238" s="15">
        <f>SUMIF('23'!B:B,summary!A:A,'23'!D:D)</f>
        <v>0</v>
      </c>
      <c r="AD238" s="15">
        <f>SUMIF('24'!B:B,summary!A:A,'24'!D:D)</f>
        <v>0</v>
      </c>
      <c r="AE238" s="15">
        <f>SUMIF('25'!B:B,summary!A:A,'25'!D:D)</f>
        <v>0</v>
      </c>
      <c r="AF238" s="15">
        <f>SUMIF('26'!B:B,summary!A:A,'26'!D:D)</f>
        <v>0</v>
      </c>
      <c r="AG238" s="15">
        <f>SUMIF('27'!B:B,summary!A:A,'27'!D:D)</f>
        <v>0</v>
      </c>
      <c r="AH238" s="15">
        <f>SUMIF('28'!B:B,summary!A:A,'28'!D:D)</f>
        <v>0</v>
      </c>
      <c r="AI238" s="15">
        <f>SUMIF('29'!B:B,summary!A:A,'29'!D:D)</f>
        <v>0</v>
      </c>
      <c r="AJ238" s="15">
        <f>SUMIF('30'!B:B,summary!A:A,'30'!D:D)</f>
        <v>0</v>
      </c>
      <c r="AK238" s="15">
        <f>SUMIF('31'!B:B,summary!A:A,'31'!D:D)</f>
        <v>0</v>
      </c>
      <c r="AL238" s="41">
        <f t="shared" si="30"/>
        <v>0</v>
      </c>
      <c r="AM238" s="75"/>
      <c r="AN238" s="96">
        <f t="shared" si="28"/>
        <v>0</v>
      </c>
      <c r="AO238" s="74">
        <f t="shared" si="29"/>
        <v>0</v>
      </c>
      <c r="AP238" s="101"/>
      <c r="AQ238" s="102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  <c r="BF238" s="103"/>
      <c r="BG238" s="103"/>
      <c r="BH238" s="103"/>
      <c r="BI238" s="103"/>
      <c r="BJ238" s="103"/>
      <c r="BK238" s="103"/>
      <c r="BL238" s="103"/>
      <c r="BM238" s="103"/>
      <c r="BN238" s="103"/>
      <c r="BO238" s="103"/>
      <c r="BP238" s="103"/>
      <c r="BQ238" s="103"/>
      <c r="BR238" s="103"/>
      <c r="BS238" s="103"/>
      <c r="BT238" s="103"/>
      <c r="BU238" s="103"/>
      <c r="BV238" s="104"/>
      <c r="BW238" s="104"/>
    </row>
    <row r="239" spans="1:75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15">
        <f>SUMIF('1'!B:B,summary!A:A,'1'!D:D)</f>
        <v>2</v>
      </c>
      <c r="H239" s="15">
        <f>SUMIF('2'!B:B,summary!A:A,'2'!D:D)</f>
        <v>2</v>
      </c>
      <c r="I239" s="15">
        <f>SUMIF('3'!B:B,summary!A:A,'3'!D:D)</f>
        <v>3</v>
      </c>
      <c r="J239" s="15">
        <f>SUMIF('4'!B:B,summary!A:A,'4'!D:D)</f>
        <v>0</v>
      </c>
      <c r="K239" s="15">
        <f>SUMIF('5'!B:B,summary!A:A,'5'!D:D)</f>
        <v>4</v>
      </c>
      <c r="L239" s="15">
        <f>SUMIF('6'!B:B,summary!A:A,'6'!D:D)</f>
        <v>1</v>
      </c>
      <c r="M239" s="15">
        <f>SUMIF('7'!B:B,summary!A:A,'7'!D:D)</f>
        <v>0</v>
      </c>
      <c r="N239" s="15">
        <f>SUMIF('8'!B:B,summary!A:A,'8'!D:D)</f>
        <v>1</v>
      </c>
      <c r="O239" s="15">
        <f>SUMIF('9'!B:B,summary!A:A,'9'!D:D)</f>
        <v>1</v>
      </c>
      <c r="P239" s="15">
        <f>SUMIF('10'!B:B,summary!A:A,'10'!D:D)</f>
        <v>0</v>
      </c>
      <c r="Q239" s="15">
        <f>SUMIF('11'!B:B,summary!A:A,'11'!D:D)</f>
        <v>0</v>
      </c>
      <c r="R239" s="15">
        <f>SUMIF('12'!B:B,summary!A:A,'12'!D:D)</f>
        <v>4</v>
      </c>
      <c r="S239" s="15">
        <f>SUMIF('13'!B:B,summary!A:A,'13'!D:D)</f>
        <v>0</v>
      </c>
      <c r="T239" s="15">
        <f>SUMIF('14'!B:B,summary!A:A,'14'!D:D)</f>
        <v>0</v>
      </c>
      <c r="U239" s="15">
        <f>SUMIF('15'!B:B,summary!A:A,'15'!D:D)</f>
        <v>1</v>
      </c>
      <c r="V239" s="15">
        <f>SUMIF('16'!B:B,summary!A:A,'16'!D:D)</f>
        <v>0</v>
      </c>
      <c r="W239" s="15">
        <f>SUMIF('17'!B:B,summary!A:A,'17'!D:D)</f>
        <v>1</v>
      </c>
      <c r="X239" s="15">
        <f>SUMIF('18'!B:B,summary!A:A,'18'!D:D)</f>
        <v>1</v>
      </c>
      <c r="Y239" s="15">
        <f>SUMIF('19'!B:B,summary!A:A,'19'!D:D)</f>
        <v>2</v>
      </c>
      <c r="Z239" s="15">
        <f>SUMIF('20'!B:B,summary!A:A,'20'!D:D)</f>
        <v>1</v>
      </c>
      <c r="AA239" s="15">
        <f>SUMIF('21'!B:B,summary!A:A,'21'!D:D)</f>
        <v>0</v>
      </c>
      <c r="AB239" s="15">
        <f>SUMIF('22'!B:B,summary!A:A,'22'!D:D)</f>
        <v>2</v>
      </c>
      <c r="AC239" s="15">
        <f>SUMIF('23'!B:B,summary!A:A,'23'!D:D)</f>
        <v>1</v>
      </c>
      <c r="AD239" s="15">
        <f>SUMIF('24'!B:B,summary!A:A,'24'!D:D)</f>
        <v>2</v>
      </c>
      <c r="AE239" s="15">
        <f>SUMIF('25'!B:B,summary!A:A,'25'!D:D)</f>
        <v>2</v>
      </c>
      <c r="AF239" s="15">
        <f>SUMIF('26'!B:B,summary!A:A,'26'!D:D)</f>
        <v>2</v>
      </c>
      <c r="AG239" s="15">
        <f>SUMIF('27'!B:B,summary!A:A,'27'!D:D)</f>
        <v>0</v>
      </c>
      <c r="AH239" s="15">
        <f>SUMIF('28'!B:B,summary!A:A,'28'!D:D)</f>
        <v>0</v>
      </c>
      <c r="AI239" s="15">
        <f>SUMIF('29'!B:B,summary!A:A,'29'!D:D)</f>
        <v>0</v>
      </c>
      <c r="AJ239" s="15">
        <f>SUMIF('30'!B:B,summary!A:A,'30'!D:D)</f>
        <v>0</v>
      </c>
      <c r="AK239" s="15">
        <f>SUMIF('31'!B:B,summary!A:A,'31'!D:D)</f>
        <v>0</v>
      </c>
      <c r="AL239" s="41">
        <f t="shared" si="30"/>
        <v>33</v>
      </c>
      <c r="AM239" s="75"/>
      <c r="AN239" s="96">
        <f t="shared" si="28"/>
        <v>0</v>
      </c>
      <c r="AO239" s="74">
        <f t="shared" si="29"/>
        <v>-33</v>
      </c>
      <c r="AP239" s="101"/>
      <c r="AQ239" s="102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  <c r="BF239" s="103"/>
      <c r="BG239" s="103"/>
      <c r="BH239" s="103"/>
      <c r="BI239" s="103"/>
      <c r="BJ239" s="103"/>
      <c r="BK239" s="103"/>
      <c r="BL239" s="103"/>
      <c r="BM239" s="103"/>
      <c r="BN239" s="103"/>
      <c r="BO239" s="103"/>
      <c r="BP239" s="103"/>
      <c r="BQ239" s="103"/>
      <c r="BR239" s="103"/>
      <c r="BS239" s="103"/>
      <c r="BT239" s="103"/>
      <c r="BU239" s="103"/>
      <c r="BV239" s="104"/>
      <c r="BW239" s="104"/>
    </row>
    <row r="240" spans="1:75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15">
        <f>SUMIF('1'!B:B,summary!A:A,'1'!D:D)</f>
        <v>0</v>
      </c>
      <c r="H240" s="15">
        <f>SUMIF('2'!B:B,summary!A:A,'2'!D:D)</f>
        <v>0</v>
      </c>
      <c r="I240" s="15">
        <f>SUMIF('3'!B:B,summary!A:A,'3'!D:D)</f>
        <v>0</v>
      </c>
      <c r="J240" s="15">
        <f>SUMIF('4'!B:B,summary!A:A,'4'!D:D)</f>
        <v>0</v>
      </c>
      <c r="K240" s="15">
        <f>SUMIF('5'!B:B,summary!A:A,'5'!D:D)</f>
        <v>0</v>
      </c>
      <c r="L240" s="15">
        <f>SUMIF('6'!B:B,summary!A:A,'6'!D:D)</f>
        <v>3</v>
      </c>
      <c r="M240" s="15">
        <f>SUMIF('7'!B:B,summary!A:A,'7'!D:D)</f>
        <v>0</v>
      </c>
      <c r="N240" s="15">
        <f>SUMIF('8'!B:B,summary!A:A,'8'!D:D)</f>
        <v>1</v>
      </c>
      <c r="O240" s="15">
        <f>SUMIF('9'!B:B,summary!A:A,'9'!D:D)</f>
        <v>1</v>
      </c>
      <c r="P240" s="15">
        <f>SUMIF('10'!B:B,summary!A:A,'10'!D:D)</f>
        <v>0</v>
      </c>
      <c r="Q240" s="15">
        <f>SUMIF('11'!B:B,summary!A:A,'11'!D:D)</f>
        <v>1</v>
      </c>
      <c r="R240" s="15">
        <f>SUMIF('12'!B:B,summary!A:A,'12'!D:D)</f>
        <v>0</v>
      </c>
      <c r="S240" s="15">
        <f>SUMIF('13'!B:B,summary!A:A,'13'!D:D)</f>
        <v>1</v>
      </c>
      <c r="T240" s="15">
        <f>SUMIF('14'!B:B,summary!A:A,'14'!D:D)</f>
        <v>0</v>
      </c>
      <c r="U240" s="15">
        <f>SUMIF('15'!B:B,summary!A:A,'15'!D:D)</f>
        <v>0</v>
      </c>
      <c r="V240" s="15">
        <f>SUMIF('16'!B:B,summary!A:A,'16'!D:D)</f>
        <v>1</v>
      </c>
      <c r="W240" s="15">
        <f>SUMIF('17'!B:B,summary!A:A,'17'!D:D)</f>
        <v>1</v>
      </c>
      <c r="X240" s="15">
        <f>SUMIF('18'!B:B,summary!A:A,'18'!D:D)</f>
        <v>0</v>
      </c>
      <c r="Y240" s="15">
        <f>SUMIF('19'!B:B,summary!A:A,'19'!D:D)</f>
        <v>0</v>
      </c>
      <c r="Z240" s="15">
        <f>SUMIF('20'!B:B,summary!A:A,'20'!D:D)</f>
        <v>3</v>
      </c>
      <c r="AA240" s="15">
        <f>SUMIF('21'!B:B,summary!A:A,'21'!D:D)</f>
        <v>0</v>
      </c>
      <c r="AB240" s="15">
        <f>SUMIF('22'!B:B,summary!A:A,'22'!D:D)</f>
        <v>0</v>
      </c>
      <c r="AC240" s="15">
        <f>SUMIF('23'!B:B,summary!A:A,'23'!D:D)</f>
        <v>0</v>
      </c>
      <c r="AD240" s="15">
        <f>SUMIF('24'!B:B,summary!A:A,'24'!D:D)</f>
        <v>1</v>
      </c>
      <c r="AE240" s="15">
        <f>SUMIF('25'!B:B,summary!A:A,'25'!D:D)</f>
        <v>0</v>
      </c>
      <c r="AF240" s="15">
        <f>SUMIF('26'!B:B,summary!A:A,'26'!D:D)</f>
        <v>1</v>
      </c>
      <c r="AG240" s="15">
        <f>SUMIF('27'!B:B,summary!A:A,'27'!D:D)</f>
        <v>1</v>
      </c>
      <c r="AH240" s="15">
        <f>SUMIF('28'!B:B,summary!A:A,'28'!D:D)</f>
        <v>0</v>
      </c>
      <c r="AI240" s="15">
        <f>SUMIF('29'!B:B,summary!A:A,'29'!D:D)</f>
        <v>1</v>
      </c>
      <c r="AJ240" s="15">
        <f>SUMIF('30'!B:B,summary!A:A,'30'!D:D)</f>
        <v>0</v>
      </c>
      <c r="AK240" s="15">
        <f>SUMIF('31'!B:B,summary!A:A,'31'!D:D)</f>
        <v>0</v>
      </c>
      <c r="AL240" s="41">
        <f t="shared" si="30"/>
        <v>16</v>
      </c>
      <c r="AM240" s="75"/>
      <c r="AN240" s="96">
        <f t="shared" si="28"/>
        <v>0</v>
      </c>
      <c r="AO240" s="74">
        <f t="shared" si="29"/>
        <v>-16</v>
      </c>
      <c r="AP240" s="101"/>
      <c r="AQ240" s="102"/>
      <c r="AR240" s="103"/>
      <c r="AS240" s="103"/>
      <c r="AT240" s="103"/>
      <c r="AU240" s="103"/>
      <c r="AV240" s="103"/>
      <c r="AW240" s="103"/>
      <c r="AX240" s="103"/>
      <c r="AY240" s="103"/>
      <c r="AZ240" s="103"/>
      <c r="BA240" s="103"/>
      <c r="BB240" s="103"/>
      <c r="BC240" s="103"/>
      <c r="BD240" s="103"/>
      <c r="BE240" s="103"/>
      <c r="BF240" s="103"/>
      <c r="BG240" s="103"/>
      <c r="BH240" s="103"/>
      <c r="BI240" s="103"/>
      <c r="BJ240" s="103"/>
      <c r="BK240" s="103"/>
      <c r="BL240" s="103"/>
      <c r="BM240" s="103"/>
      <c r="BN240" s="103"/>
      <c r="BO240" s="103"/>
      <c r="BP240" s="103"/>
      <c r="BQ240" s="103"/>
      <c r="BR240" s="103"/>
      <c r="BS240" s="103"/>
      <c r="BT240" s="103"/>
      <c r="BU240" s="103"/>
      <c r="BV240" s="104"/>
      <c r="BW240" s="104"/>
    </row>
    <row r="241" spans="1:75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15">
        <f>SUMIF('1'!B:B,summary!A:A,'1'!D:D)</f>
        <v>4</v>
      </c>
      <c r="H241" s="15">
        <f>SUMIF('2'!B:B,summary!A:A,'2'!D:D)</f>
        <v>4</v>
      </c>
      <c r="I241" s="15">
        <f>SUMIF('3'!B:B,summary!A:A,'3'!D:D)</f>
        <v>1</v>
      </c>
      <c r="J241" s="15">
        <f>SUMIF('4'!B:B,summary!A:A,'4'!D:D)</f>
        <v>0</v>
      </c>
      <c r="K241" s="15">
        <f>SUMIF('5'!B:B,summary!A:A,'5'!D:D)</f>
        <v>7</v>
      </c>
      <c r="L241" s="15">
        <f>SUMIF('6'!B:B,summary!A:A,'6'!D:D)</f>
        <v>0</v>
      </c>
      <c r="M241" s="15">
        <f>SUMIF('7'!B:B,summary!A:A,'7'!D:D)</f>
        <v>0</v>
      </c>
      <c r="N241" s="15">
        <f>SUMIF('8'!B:B,summary!A:A,'8'!D:D)</f>
        <v>1</v>
      </c>
      <c r="O241" s="15">
        <f>SUMIF('9'!B:B,summary!A:A,'9'!D:D)</f>
        <v>2</v>
      </c>
      <c r="P241" s="15">
        <f>SUMIF('10'!B:B,summary!A:A,'10'!D:D)</f>
        <v>1</v>
      </c>
      <c r="Q241" s="15">
        <f>SUMIF('11'!B:B,summary!A:A,'11'!D:D)</f>
        <v>2</v>
      </c>
      <c r="R241" s="15">
        <f>SUMIF('12'!B:B,summary!A:A,'12'!D:D)</f>
        <v>1</v>
      </c>
      <c r="S241" s="15">
        <f>SUMIF('13'!B:B,summary!A:A,'13'!D:D)</f>
        <v>1</v>
      </c>
      <c r="T241" s="15">
        <f>SUMIF('14'!B:B,summary!A:A,'14'!D:D)</f>
        <v>0</v>
      </c>
      <c r="U241" s="15">
        <f>SUMIF('15'!B:B,summary!A:A,'15'!D:D)</f>
        <v>1</v>
      </c>
      <c r="V241" s="15">
        <f>SUMIF('16'!B:B,summary!A:A,'16'!D:D)</f>
        <v>2</v>
      </c>
      <c r="W241" s="15">
        <f>SUMIF('17'!B:B,summary!A:A,'17'!D:D)</f>
        <v>0</v>
      </c>
      <c r="X241" s="15">
        <f>SUMIF('18'!B:B,summary!A:A,'18'!D:D)</f>
        <v>3</v>
      </c>
      <c r="Y241" s="15">
        <f>SUMIF('19'!B:B,summary!A:A,'19'!D:D)</f>
        <v>0</v>
      </c>
      <c r="Z241" s="15">
        <f>SUMIF('20'!B:B,summary!A:A,'20'!D:D)</f>
        <v>1</v>
      </c>
      <c r="AA241" s="15">
        <f>SUMIF('21'!B:B,summary!A:A,'21'!D:D)</f>
        <v>0</v>
      </c>
      <c r="AB241" s="15">
        <f>SUMIF('22'!B:B,summary!A:A,'22'!D:D)</f>
        <v>2</v>
      </c>
      <c r="AC241" s="15">
        <f>SUMIF('23'!B:B,summary!A:A,'23'!D:D)</f>
        <v>1</v>
      </c>
      <c r="AD241" s="15">
        <f>SUMIF('24'!B:B,summary!A:A,'24'!D:D)</f>
        <v>2</v>
      </c>
      <c r="AE241" s="15">
        <f>SUMIF('25'!B:B,summary!A:A,'25'!D:D)</f>
        <v>0</v>
      </c>
      <c r="AF241" s="15">
        <f>SUMIF('26'!B:B,summary!A:A,'26'!D:D)</f>
        <v>3</v>
      </c>
      <c r="AG241" s="15">
        <f>SUMIF('27'!B:B,summary!A:A,'27'!D:D)</f>
        <v>4</v>
      </c>
      <c r="AH241" s="15">
        <f>SUMIF('28'!B:B,summary!A:A,'28'!D:D)</f>
        <v>0</v>
      </c>
      <c r="AI241" s="15">
        <f>SUMIF('29'!B:B,summary!A:A,'29'!D:D)</f>
        <v>3</v>
      </c>
      <c r="AJ241" s="15">
        <f>SUMIF('30'!B:B,summary!A:A,'30'!D:D)</f>
        <v>1</v>
      </c>
      <c r="AK241" s="15">
        <f>SUMIF('31'!B:B,summary!A:A,'31'!D:D)</f>
        <v>0</v>
      </c>
      <c r="AL241" s="41">
        <f t="shared" si="30"/>
        <v>47</v>
      </c>
      <c r="AM241" s="75"/>
      <c r="AN241" s="96">
        <f t="shared" si="28"/>
        <v>0</v>
      </c>
      <c r="AO241" s="74">
        <f t="shared" si="29"/>
        <v>-47</v>
      </c>
      <c r="AP241" s="101"/>
      <c r="AQ241" s="102"/>
      <c r="AR241" s="103"/>
      <c r="AS241" s="103"/>
      <c r="AT241" s="103"/>
      <c r="AU241" s="103"/>
      <c r="AV241" s="103"/>
      <c r="AW241" s="103"/>
      <c r="AX241" s="103"/>
      <c r="AY241" s="103"/>
      <c r="AZ241" s="103"/>
      <c r="BA241" s="103"/>
      <c r="BB241" s="103"/>
      <c r="BC241" s="103"/>
      <c r="BD241" s="103"/>
      <c r="BE241" s="103"/>
      <c r="BF241" s="103"/>
      <c r="BG241" s="103"/>
      <c r="BH241" s="103"/>
      <c r="BI241" s="103"/>
      <c r="BJ241" s="103"/>
      <c r="BK241" s="103"/>
      <c r="BL241" s="103"/>
      <c r="BM241" s="103"/>
      <c r="BN241" s="103"/>
      <c r="BO241" s="103"/>
      <c r="BP241" s="103"/>
      <c r="BQ241" s="103"/>
      <c r="BR241" s="103"/>
      <c r="BS241" s="103"/>
      <c r="BT241" s="103"/>
      <c r="BU241" s="103"/>
      <c r="BV241" s="104"/>
      <c r="BW241" s="104"/>
    </row>
    <row r="242" spans="1:75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15">
        <f>SUMIF('1'!B:B,summary!A:A,'1'!D:D)</f>
        <v>0</v>
      </c>
      <c r="H242" s="15">
        <f>SUMIF('2'!B:B,summary!A:A,'2'!D:D)</f>
        <v>0</v>
      </c>
      <c r="I242" s="15">
        <f>SUMIF('3'!B:B,summary!A:A,'3'!D:D)</f>
        <v>0</v>
      </c>
      <c r="J242" s="15">
        <f>SUMIF('4'!B:B,summary!A:A,'4'!D:D)</f>
        <v>0</v>
      </c>
      <c r="K242" s="15">
        <f>SUMIF('5'!B:B,summary!A:A,'5'!D:D)</f>
        <v>0</v>
      </c>
      <c r="L242" s="15">
        <f>SUMIF('6'!B:B,summary!A:A,'6'!D:D)</f>
        <v>0</v>
      </c>
      <c r="M242" s="15">
        <f>SUMIF('7'!B:B,summary!A:A,'7'!D:D)</f>
        <v>0</v>
      </c>
      <c r="N242" s="15">
        <f>SUMIF('8'!B:B,summary!A:A,'8'!D:D)</f>
        <v>0</v>
      </c>
      <c r="O242" s="15">
        <f>SUMIF('9'!B:B,summary!A:A,'9'!D:D)</f>
        <v>0</v>
      </c>
      <c r="P242" s="15">
        <f>SUMIF('10'!B:B,summary!A:A,'10'!D:D)</f>
        <v>0</v>
      </c>
      <c r="Q242" s="15">
        <f>SUMIF('11'!B:B,summary!A:A,'11'!D:D)</f>
        <v>0</v>
      </c>
      <c r="R242" s="15">
        <f>SUMIF('12'!B:B,summary!A:A,'12'!D:D)</f>
        <v>0</v>
      </c>
      <c r="S242" s="15">
        <f>SUMIF('13'!B:B,summary!A:A,'13'!D:D)</f>
        <v>0</v>
      </c>
      <c r="T242" s="15">
        <f>SUMIF('14'!B:B,summary!A:A,'14'!D:D)</f>
        <v>0</v>
      </c>
      <c r="U242" s="15">
        <f>SUMIF('15'!B:B,summary!A:A,'15'!D:D)</f>
        <v>0</v>
      </c>
      <c r="V242" s="15">
        <f>SUMIF('16'!B:B,summary!A:A,'16'!D:D)</f>
        <v>0</v>
      </c>
      <c r="W242" s="15">
        <f>SUMIF('17'!B:B,summary!A:A,'17'!D:D)</f>
        <v>0</v>
      </c>
      <c r="X242" s="15">
        <f>SUMIF('18'!B:B,summary!A:A,'18'!D:D)</f>
        <v>0</v>
      </c>
      <c r="Y242" s="15">
        <f>SUMIF('19'!B:B,summary!A:A,'19'!D:D)</f>
        <v>0</v>
      </c>
      <c r="Z242" s="15">
        <f>SUMIF('20'!B:B,summary!A:A,'20'!D:D)</f>
        <v>0</v>
      </c>
      <c r="AA242" s="15">
        <f>SUMIF('21'!B:B,summary!A:A,'21'!D:D)</f>
        <v>0</v>
      </c>
      <c r="AB242" s="15">
        <f>SUMIF('22'!B:B,summary!A:A,'22'!D:D)</f>
        <v>0</v>
      </c>
      <c r="AC242" s="15">
        <f>SUMIF('23'!B:B,summary!A:A,'23'!D:D)</f>
        <v>0</v>
      </c>
      <c r="AD242" s="15">
        <f>SUMIF('24'!B:B,summary!A:A,'24'!D:D)</f>
        <v>0</v>
      </c>
      <c r="AE242" s="15">
        <f>SUMIF('25'!B:B,summary!A:A,'25'!D:D)</f>
        <v>0</v>
      </c>
      <c r="AF242" s="15">
        <f>SUMIF('26'!B:B,summary!A:A,'26'!D:D)</f>
        <v>0</v>
      </c>
      <c r="AG242" s="15">
        <f>SUMIF('27'!B:B,summary!A:A,'27'!D:D)</f>
        <v>0</v>
      </c>
      <c r="AH242" s="15">
        <f>SUMIF('28'!B:B,summary!A:A,'28'!D:D)</f>
        <v>0</v>
      </c>
      <c r="AI242" s="15">
        <f>SUMIF('29'!B:B,summary!A:A,'29'!D:D)</f>
        <v>0</v>
      </c>
      <c r="AJ242" s="15">
        <f>SUMIF('30'!B:B,summary!A:A,'30'!D:D)</f>
        <v>0</v>
      </c>
      <c r="AK242" s="15">
        <f>SUMIF('31'!B:B,summary!A:A,'31'!D:D)</f>
        <v>0</v>
      </c>
      <c r="AL242" s="41">
        <f t="shared" si="30"/>
        <v>0</v>
      </c>
      <c r="AM242" s="75"/>
      <c r="AN242" s="96">
        <f t="shared" si="28"/>
        <v>0</v>
      </c>
      <c r="AO242" s="74">
        <f t="shared" si="29"/>
        <v>0</v>
      </c>
      <c r="AP242" s="101"/>
      <c r="AQ242" s="102"/>
      <c r="AR242" s="103"/>
      <c r="AS242" s="103"/>
      <c r="AT242" s="103"/>
      <c r="AU242" s="103"/>
      <c r="AV242" s="103"/>
      <c r="AW242" s="103"/>
      <c r="AX242" s="103"/>
      <c r="AY242" s="103"/>
      <c r="AZ242" s="103"/>
      <c r="BA242" s="103"/>
      <c r="BB242" s="103"/>
      <c r="BC242" s="103"/>
      <c r="BD242" s="103"/>
      <c r="BE242" s="103"/>
      <c r="BF242" s="103"/>
      <c r="BG242" s="103"/>
      <c r="BH242" s="103"/>
      <c r="BI242" s="103"/>
      <c r="BJ242" s="103"/>
      <c r="BK242" s="103"/>
      <c r="BL242" s="103"/>
      <c r="BM242" s="103"/>
      <c r="BN242" s="103"/>
      <c r="BO242" s="103"/>
      <c r="BP242" s="103"/>
      <c r="BQ242" s="103"/>
      <c r="BR242" s="103"/>
      <c r="BS242" s="103"/>
      <c r="BT242" s="103"/>
      <c r="BU242" s="103"/>
      <c r="BV242" s="104"/>
      <c r="BW242" s="104"/>
    </row>
    <row r="243" spans="1:75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15">
        <f>SUMIF('1'!B:B,summary!A:A,'1'!D:D)</f>
        <v>2</v>
      </c>
      <c r="H243" s="15">
        <f>SUMIF('2'!B:B,summary!A:A,'2'!D:D)</f>
        <v>2</v>
      </c>
      <c r="I243" s="15">
        <f>SUMIF('3'!B:B,summary!A:A,'3'!D:D)</f>
        <v>1</v>
      </c>
      <c r="J243" s="15">
        <f>SUMIF('4'!B:B,summary!A:A,'4'!D:D)</f>
        <v>0</v>
      </c>
      <c r="K243" s="15">
        <f>SUMIF('5'!B:B,summary!A:A,'5'!D:D)</f>
        <v>3</v>
      </c>
      <c r="L243" s="15">
        <f>SUMIF('6'!B:B,summary!A:A,'6'!D:D)</f>
        <v>0</v>
      </c>
      <c r="M243" s="15">
        <f>SUMIF('7'!B:B,summary!A:A,'7'!D:D)</f>
        <v>0</v>
      </c>
      <c r="N243" s="15">
        <f>SUMIF('8'!B:B,summary!A:A,'8'!D:D)</f>
        <v>2</v>
      </c>
      <c r="O243" s="15">
        <f>SUMIF('9'!B:B,summary!A:A,'9'!D:D)</f>
        <v>0</v>
      </c>
      <c r="P243" s="15">
        <f>SUMIF('10'!B:B,summary!A:A,'10'!D:D)</f>
        <v>1</v>
      </c>
      <c r="Q243" s="15">
        <f>SUMIF('11'!B:B,summary!A:A,'11'!D:D)</f>
        <v>0</v>
      </c>
      <c r="R243" s="15">
        <f>SUMIF('12'!B:B,summary!A:A,'12'!D:D)</f>
        <v>0</v>
      </c>
      <c r="S243" s="15">
        <f>SUMIF('13'!B:B,summary!A:A,'13'!D:D)</f>
        <v>0</v>
      </c>
      <c r="T243" s="15">
        <f>SUMIF('14'!B:B,summary!A:A,'14'!D:D)</f>
        <v>0</v>
      </c>
      <c r="U243" s="15">
        <f>SUMIF('15'!B:B,summary!A:A,'15'!D:D)</f>
        <v>2</v>
      </c>
      <c r="V243" s="15">
        <f>SUMIF('16'!B:B,summary!A:A,'16'!D:D)</f>
        <v>1</v>
      </c>
      <c r="W243" s="15">
        <f>SUMIF('17'!B:B,summary!A:A,'17'!D:D)</f>
        <v>0</v>
      </c>
      <c r="X243" s="15">
        <f>SUMIF('18'!B:B,summary!A:A,'18'!D:D)</f>
        <v>1</v>
      </c>
      <c r="Y243" s="15">
        <f>SUMIF('19'!B:B,summary!A:A,'19'!D:D)</f>
        <v>0</v>
      </c>
      <c r="Z243" s="15">
        <f>SUMIF('20'!B:B,summary!A:A,'20'!D:D)</f>
        <v>0</v>
      </c>
      <c r="AA243" s="15">
        <f>SUMIF('21'!B:B,summary!A:A,'21'!D:D)</f>
        <v>0</v>
      </c>
      <c r="AB243" s="15">
        <f>SUMIF('22'!B:B,summary!A:A,'22'!D:D)</f>
        <v>0</v>
      </c>
      <c r="AC243" s="15">
        <f>SUMIF('23'!B:B,summary!A:A,'23'!D:D)</f>
        <v>0</v>
      </c>
      <c r="AD243" s="15">
        <f>SUMIF('24'!B:B,summary!A:A,'24'!D:D)</f>
        <v>1</v>
      </c>
      <c r="AE243" s="15">
        <f>SUMIF('25'!B:B,summary!A:A,'25'!D:D)</f>
        <v>0</v>
      </c>
      <c r="AF243" s="15">
        <f>SUMIF('26'!B:B,summary!A:A,'26'!D:D)</f>
        <v>1</v>
      </c>
      <c r="AG243" s="15">
        <f>SUMIF('27'!B:B,summary!A:A,'27'!D:D)</f>
        <v>0</v>
      </c>
      <c r="AH243" s="15">
        <f>SUMIF('28'!B:B,summary!A:A,'28'!D:D)</f>
        <v>0</v>
      </c>
      <c r="AI243" s="15">
        <f>SUMIF('29'!B:B,summary!A:A,'29'!D:D)</f>
        <v>1</v>
      </c>
      <c r="AJ243" s="15">
        <f>SUMIF('30'!B:B,summary!A:A,'30'!D:D)</f>
        <v>1</v>
      </c>
      <c r="AK243" s="15">
        <f>SUMIF('31'!B:B,summary!A:A,'31'!D:D)</f>
        <v>0</v>
      </c>
      <c r="AL243" s="41">
        <f t="shared" si="30"/>
        <v>19</v>
      </c>
      <c r="AM243" s="75"/>
      <c r="AN243" s="96">
        <f t="shared" si="28"/>
        <v>0</v>
      </c>
      <c r="AO243" s="74">
        <f t="shared" si="29"/>
        <v>-19</v>
      </c>
      <c r="AP243" s="101"/>
      <c r="AQ243" s="102"/>
      <c r="AR243" s="103"/>
      <c r="AS243" s="103"/>
      <c r="AT243" s="103"/>
      <c r="AU243" s="103"/>
      <c r="AV243" s="103"/>
      <c r="AW243" s="103"/>
      <c r="AX243" s="103"/>
      <c r="AY243" s="103"/>
      <c r="AZ243" s="103"/>
      <c r="BA243" s="103"/>
      <c r="BB243" s="103"/>
      <c r="BC243" s="103"/>
      <c r="BD243" s="103"/>
      <c r="BE243" s="103"/>
      <c r="BF243" s="103"/>
      <c r="BG243" s="103"/>
      <c r="BH243" s="103"/>
      <c r="BI243" s="103"/>
      <c r="BJ243" s="103"/>
      <c r="BK243" s="103"/>
      <c r="BL243" s="103"/>
      <c r="BM243" s="103"/>
      <c r="BN243" s="103"/>
      <c r="BO243" s="103"/>
      <c r="BP243" s="103"/>
      <c r="BQ243" s="103"/>
      <c r="BR243" s="103"/>
      <c r="BS243" s="103"/>
      <c r="BT243" s="103"/>
      <c r="BU243" s="103"/>
      <c r="BV243" s="104"/>
      <c r="BW243" s="104"/>
    </row>
    <row r="244" spans="1:75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15">
        <f>SUMIF('1'!B:B,summary!A:A,'1'!D:D)</f>
        <v>0</v>
      </c>
      <c r="H244" s="15">
        <f>SUMIF('2'!B:B,summary!A:A,'2'!D:D)</f>
        <v>0</v>
      </c>
      <c r="I244" s="15">
        <f>SUMIF('3'!B:B,summary!A:A,'3'!D:D)</f>
        <v>0</v>
      </c>
      <c r="J244" s="15">
        <f>SUMIF('4'!B:B,summary!A:A,'4'!D:D)</f>
        <v>0</v>
      </c>
      <c r="K244" s="15">
        <f>SUMIF('5'!B:B,summary!A:A,'5'!D:D)</f>
        <v>0</v>
      </c>
      <c r="L244" s="15">
        <f>SUMIF('6'!B:B,summary!A:A,'6'!D:D)</f>
        <v>0</v>
      </c>
      <c r="M244" s="15">
        <f>SUMIF('7'!B:B,summary!A:A,'7'!D:D)</f>
        <v>0</v>
      </c>
      <c r="N244" s="15">
        <f>SUMIF('8'!B:B,summary!A:A,'8'!D:D)</f>
        <v>0</v>
      </c>
      <c r="O244" s="15">
        <f>SUMIF('9'!B:B,summary!A:A,'9'!D:D)</f>
        <v>0</v>
      </c>
      <c r="P244" s="15">
        <f>SUMIF('10'!B:B,summary!A:A,'10'!D:D)</f>
        <v>0</v>
      </c>
      <c r="Q244" s="15">
        <f>SUMIF('11'!B:B,summary!A:A,'11'!D:D)</f>
        <v>0</v>
      </c>
      <c r="R244" s="15">
        <f>SUMIF('12'!B:B,summary!A:A,'12'!D:D)</f>
        <v>0</v>
      </c>
      <c r="S244" s="15">
        <f>SUMIF('13'!B:B,summary!A:A,'13'!D:D)</f>
        <v>0</v>
      </c>
      <c r="T244" s="15">
        <f>SUMIF('14'!B:B,summary!A:A,'14'!D:D)</f>
        <v>0</v>
      </c>
      <c r="U244" s="15">
        <f>SUMIF('15'!B:B,summary!A:A,'15'!D:D)</f>
        <v>0</v>
      </c>
      <c r="V244" s="15">
        <f>SUMIF('16'!B:B,summary!A:A,'16'!D:D)</f>
        <v>0</v>
      </c>
      <c r="W244" s="15">
        <f>SUMIF('17'!B:B,summary!A:A,'17'!D:D)</f>
        <v>0</v>
      </c>
      <c r="X244" s="15">
        <f>SUMIF('18'!B:B,summary!A:A,'18'!D:D)</f>
        <v>0</v>
      </c>
      <c r="Y244" s="15">
        <f>SUMIF('19'!B:B,summary!A:A,'19'!D:D)</f>
        <v>0</v>
      </c>
      <c r="Z244" s="15">
        <f>SUMIF('20'!B:B,summary!A:A,'20'!D:D)</f>
        <v>0</v>
      </c>
      <c r="AA244" s="15">
        <f>SUMIF('21'!B:B,summary!A:A,'21'!D:D)</f>
        <v>0</v>
      </c>
      <c r="AB244" s="15">
        <f>SUMIF('22'!B:B,summary!A:A,'22'!D:D)</f>
        <v>0</v>
      </c>
      <c r="AC244" s="15">
        <f>SUMIF('23'!B:B,summary!A:A,'23'!D:D)</f>
        <v>0</v>
      </c>
      <c r="AD244" s="15">
        <f>SUMIF('24'!B:B,summary!A:A,'24'!D:D)</f>
        <v>0</v>
      </c>
      <c r="AE244" s="15">
        <f>SUMIF('25'!B:B,summary!A:A,'25'!D:D)</f>
        <v>0</v>
      </c>
      <c r="AF244" s="15">
        <f>SUMIF('26'!B:B,summary!A:A,'26'!D:D)</f>
        <v>0</v>
      </c>
      <c r="AG244" s="15">
        <f>SUMIF('27'!B:B,summary!A:A,'27'!D:D)</f>
        <v>0</v>
      </c>
      <c r="AH244" s="15">
        <f>SUMIF('28'!B:B,summary!A:A,'28'!D:D)</f>
        <v>0</v>
      </c>
      <c r="AI244" s="15">
        <f>SUMIF('29'!B:B,summary!A:A,'29'!D:D)</f>
        <v>0</v>
      </c>
      <c r="AJ244" s="15">
        <f>SUMIF('30'!B:B,summary!A:A,'30'!D:D)</f>
        <v>0</v>
      </c>
      <c r="AK244" s="15">
        <f>SUMIF('31'!B:B,summary!A:A,'31'!D:D)</f>
        <v>0</v>
      </c>
      <c r="AL244" s="41">
        <f t="shared" si="30"/>
        <v>0</v>
      </c>
      <c r="AM244" s="75"/>
      <c r="AN244" s="96">
        <f t="shared" si="28"/>
        <v>0</v>
      </c>
      <c r="AO244" s="74">
        <f t="shared" si="29"/>
        <v>0</v>
      </c>
      <c r="AP244" s="101"/>
      <c r="AQ244" s="102"/>
      <c r="AR244" s="103"/>
      <c r="AS244" s="103"/>
      <c r="AT244" s="103"/>
      <c r="AU244" s="103"/>
      <c r="AV244" s="103"/>
      <c r="AW244" s="103"/>
      <c r="AX244" s="103"/>
      <c r="AY244" s="103"/>
      <c r="AZ244" s="103"/>
      <c r="BA244" s="103"/>
      <c r="BB244" s="103"/>
      <c r="BC244" s="103"/>
      <c r="BD244" s="103"/>
      <c r="BE244" s="103"/>
      <c r="BF244" s="103"/>
      <c r="BG244" s="103"/>
      <c r="BH244" s="103"/>
      <c r="BI244" s="103"/>
      <c r="BJ244" s="103"/>
      <c r="BK244" s="103"/>
      <c r="BL244" s="103"/>
      <c r="BM244" s="103"/>
      <c r="BN244" s="103"/>
      <c r="BO244" s="103"/>
      <c r="BP244" s="103"/>
      <c r="BQ244" s="103"/>
      <c r="BR244" s="103"/>
      <c r="BS244" s="103"/>
      <c r="BT244" s="103"/>
      <c r="BU244" s="103"/>
      <c r="BV244" s="104"/>
      <c r="BW244" s="104"/>
    </row>
    <row r="245" spans="1:75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15">
        <f>SUMIF('1'!B:B,summary!A:A,'1'!D:D)</f>
        <v>0</v>
      </c>
      <c r="H245" s="15">
        <f>SUMIF('2'!B:B,summary!A:A,'2'!D:D)</f>
        <v>0</v>
      </c>
      <c r="I245" s="15">
        <f>SUMIF('3'!B:B,summary!A:A,'3'!D:D)</f>
        <v>0</v>
      </c>
      <c r="J245" s="15">
        <f>SUMIF('4'!B:B,summary!A:A,'4'!D:D)</f>
        <v>0</v>
      </c>
      <c r="K245" s="15">
        <f>SUMIF('5'!B:B,summary!A:A,'5'!D:D)</f>
        <v>0</v>
      </c>
      <c r="L245" s="15">
        <f>SUMIF('6'!B:B,summary!A:A,'6'!D:D)</f>
        <v>0</v>
      </c>
      <c r="M245" s="15">
        <f>SUMIF('7'!B:B,summary!A:A,'7'!D:D)</f>
        <v>0</v>
      </c>
      <c r="N245" s="15">
        <f>SUMIF('8'!B:B,summary!A:A,'8'!D:D)</f>
        <v>0</v>
      </c>
      <c r="O245" s="15">
        <f>SUMIF('9'!B:B,summary!A:A,'9'!D:D)</f>
        <v>0</v>
      </c>
      <c r="P245" s="15">
        <f>SUMIF('10'!B:B,summary!A:A,'10'!D:D)</f>
        <v>0</v>
      </c>
      <c r="Q245" s="15">
        <f>SUMIF('11'!B:B,summary!A:A,'11'!D:D)</f>
        <v>0</v>
      </c>
      <c r="R245" s="15">
        <f>SUMIF('12'!B:B,summary!A:A,'12'!D:D)</f>
        <v>0</v>
      </c>
      <c r="S245" s="15">
        <f>SUMIF('13'!B:B,summary!A:A,'13'!D:D)</f>
        <v>0</v>
      </c>
      <c r="T245" s="15">
        <f>SUMIF('14'!B:B,summary!A:A,'14'!D:D)</f>
        <v>0</v>
      </c>
      <c r="U245" s="15">
        <f>SUMIF('15'!B:B,summary!A:A,'15'!D:D)</f>
        <v>0</v>
      </c>
      <c r="V245" s="15">
        <f>SUMIF('16'!B:B,summary!A:A,'16'!D:D)</f>
        <v>0</v>
      </c>
      <c r="W245" s="15">
        <f>SUMIF('17'!B:B,summary!A:A,'17'!D:D)</f>
        <v>0</v>
      </c>
      <c r="X245" s="15">
        <f>SUMIF('18'!B:B,summary!A:A,'18'!D:D)</f>
        <v>0</v>
      </c>
      <c r="Y245" s="15">
        <f>SUMIF('19'!B:B,summary!A:A,'19'!D:D)</f>
        <v>0</v>
      </c>
      <c r="Z245" s="15">
        <f>SUMIF('20'!B:B,summary!A:A,'20'!D:D)</f>
        <v>0</v>
      </c>
      <c r="AA245" s="15">
        <f>SUMIF('21'!B:B,summary!A:A,'21'!D:D)</f>
        <v>0</v>
      </c>
      <c r="AB245" s="15">
        <f>SUMIF('22'!B:B,summary!A:A,'22'!D:D)</f>
        <v>0</v>
      </c>
      <c r="AC245" s="15">
        <f>SUMIF('23'!B:B,summary!A:A,'23'!D:D)</f>
        <v>0</v>
      </c>
      <c r="AD245" s="15">
        <f>SUMIF('24'!B:B,summary!A:A,'24'!D:D)</f>
        <v>0</v>
      </c>
      <c r="AE245" s="15">
        <f>SUMIF('25'!B:B,summary!A:A,'25'!D:D)</f>
        <v>0</v>
      </c>
      <c r="AF245" s="15">
        <f>SUMIF('26'!B:B,summary!A:A,'26'!D:D)</f>
        <v>0</v>
      </c>
      <c r="AG245" s="15">
        <f>SUMIF('27'!B:B,summary!A:A,'27'!D:D)</f>
        <v>0</v>
      </c>
      <c r="AH245" s="15">
        <f>SUMIF('28'!B:B,summary!A:A,'28'!D:D)</f>
        <v>0</v>
      </c>
      <c r="AI245" s="15">
        <f>SUMIF('29'!B:B,summary!A:A,'29'!D:D)</f>
        <v>0</v>
      </c>
      <c r="AJ245" s="15">
        <f>SUMIF('30'!B:B,summary!A:A,'30'!D:D)</f>
        <v>0</v>
      </c>
      <c r="AK245" s="15">
        <f>SUMIF('31'!B:B,summary!A:A,'31'!D:D)</f>
        <v>0</v>
      </c>
      <c r="AL245" s="41">
        <f t="shared" si="30"/>
        <v>0</v>
      </c>
      <c r="AM245" s="75"/>
      <c r="AN245" s="96">
        <f t="shared" si="28"/>
        <v>0</v>
      </c>
      <c r="AO245" s="74">
        <f t="shared" si="29"/>
        <v>0</v>
      </c>
      <c r="AP245" s="101"/>
      <c r="AQ245" s="102"/>
      <c r="AR245" s="103"/>
      <c r="AS245" s="103"/>
      <c r="AT245" s="103"/>
      <c r="AU245" s="103"/>
      <c r="AV245" s="103"/>
      <c r="AW245" s="103"/>
      <c r="AX245" s="103"/>
      <c r="AY245" s="103"/>
      <c r="AZ245" s="103"/>
      <c r="BA245" s="103"/>
      <c r="BB245" s="103"/>
      <c r="BC245" s="103"/>
      <c r="BD245" s="103"/>
      <c r="BE245" s="103"/>
      <c r="BF245" s="103"/>
      <c r="BG245" s="103"/>
      <c r="BH245" s="103"/>
      <c r="BI245" s="103"/>
      <c r="BJ245" s="103"/>
      <c r="BK245" s="103"/>
      <c r="BL245" s="103"/>
      <c r="BM245" s="103"/>
      <c r="BN245" s="103"/>
      <c r="BO245" s="103"/>
      <c r="BP245" s="103"/>
      <c r="BQ245" s="103"/>
      <c r="BR245" s="103"/>
      <c r="BS245" s="103"/>
      <c r="BT245" s="103"/>
      <c r="BU245" s="103"/>
      <c r="BV245" s="104"/>
      <c r="BW245" s="104"/>
    </row>
    <row r="246" spans="1:75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15">
        <f>SUMIF('1'!B:B,summary!A:A,'1'!D:D)</f>
        <v>0</v>
      </c>
      <c r="H246" s="15">
        <f>SUMIF('2'!B:B,summary!A:A,'2'!D:D)</f>
        <v>0</v>
      </c>
      <c r="I246" s="15">
        <f>SUMIF('3'!B:B,summary!A:A,'3'!D:D)</f>
        <v>0</v>
      </c>
      <c r="J246" s="15">
        <f>SUMIF('4'!B:B,summary!A:A,'4'!D:D)</f>
        <v>0</v>
      </c>
      <c r="K246" s="15">
        <f>SUMIF('5'!B:B,summary!A:A,'5'!D:D)</f>
        <v>0</v>
      </c>
      <c r="L246" s="15">
        <f>SUMIF('6'!B:B,summary!A:A,'6'!D:D)</f>
        <v>12</v>
      </c>
      <c r="M246" s="15">
        <f>SUMIF('7'!B:B,summary!A:A,'7'!D:D)</f>
        <v>0</v>
      </c>
      <c r="N246" s="15">
        <f>SUMIF('8'!B:B,summary!A:A,'8'!D:D)</f>
        <v>0</v>
      </c>
      <c r="O246" s="15">
        <f>SUMIF('9'!B:B,summary!A:A,'9'!D:D)</f>
        <v>0</v>
      </c>
      <c r="P246" s="15">
        <f>SUMIF('10'!B:B,summary!A:A,'10'!D:D)</f>
        <v>0</v>
      </c>
      <c r="Q246" s="15">
        <f>SUMIF('11'!B:B,summary!A:A,'11'!D:D)</f>
        <v>0</v>
      </c>
      <c r="R246" s="15">
        <f>SUMIF('12'!B:B,summary!A:A,'12'!D:D)</f>
        <v>0</v>
      </c>
      <c r="S246" s="15">
        <f>SUMIF('13'!B:B,summary!A:A,'13'!D:D)</f>
        <v>0</v>
      </c>
      <c r="T246" s="15">
        <f>SUMIF('14'!B:B,summary!A:A,'14'!D:D)</f>
        <v>0</v>
      </c>
      <c r="U246" s="15">
        <f>SUMIF('15'!B:B,summary!A:A,'15'!D:D)</f>
        <v>0</v>
      </c>
      <c r="V246" s="15">
        <f>SUMIF('16'!B:B,summary!A:A,'16'!D:D)</f>
        <v>0</v>
      </c>
      <c r="W246" s="15">
        <f>SUMIF('17'!B:B,summary!A:A,'17'!D:D)</f>
        <v>0</v>
      </c>
      <c r="X246" s="15">
        <f>SUMIF('18'!B:B,summary!A:A,'18'!D:D)</f>
        <v>0</v>
      </c>
      <c r="Y246" s="15">
        <f>SUMIF('19'!B:B,summary!A:A,'19'!D:D)</f>
        <v>0</v>
      </c>
      <c r="Z246" s="15">
        <f>SUMIF('20'!B:B,summary!A:A,'20'!D:D)</f>
        <v>0</v>
      </c>
      <c r="AA246" s="15">
        <f>SUMIF('21'!B:B,summary!A:A,'21'!D:D)</f>
        <v>0</v>
      </c>
      <c r="AB246" s="15">
        <f>SUMIF('22'!B:B,summary!A:A,'22'!D:D)</f>
        <v>0</v>
      </c>
      <c r="AC246" s="15">
        <f>SUMIF('23'!B:B,summary!A:A,'23'!D:D)</f>
        <v>0</v>
      </c>
      <c r="AD246" s="15">
        <f>SUMIF('24'!B:B,summary!A:A,'24'!D:D)</f>
        <v>0</v>
      </c>
      <c r="AE246" s="15">
        <f>SUMIF('25'!B:B,summary!A:A,'25'!D:D)</f>
        <v>0</v>
      </c>
      <c r="AF246" s="15">
        <f>SUMIF('26'!B:B,summary!A:A,'26'!D:D)</f>
        <v>0</v>
      </c>
      <c r="AG246" s="15">
        <f>SUMIF('27'!B:B,summary!A:A,'27'!D:D)</f>
        <v>0</v>
      </c>
      <c r="AH246" s="15">
        <f>SUMIF('28'!B:B,summary!A:A,'28'!D:D)</f>
        <v>0</v>
      </c>
      <c r="AI246" s="15">
        <f>SUMIF('29'!B:B,summary!A:A,'29'!D:D)</f>
        <v>0</v>
      </c>
      <c r="AJ246" s="15">
        <f>SUMIF('30'!B:B,summary!A:A,'30'!D:D)</f>
        <v>0</v>
      </c>
      <c r="AK246" s="15">
        <f>SUMIF('31'!B:B,summary!A:A,'31'!D:D)</f>
        <v>0</v>
      </c>
      <c r="AL246" s="41">
        <f t="shared" si="30"/>
        <v>12</v>
      </c>
      <c r="AM246" s="75"/>
      <c r="AN246" s="96">
        <f t="shared" si="28"/>
        <v>0</v>
      </c>
      <c r="AO246" s="74">
        <f t="shared" si="29"/>
        <v>-12</v>
      </c>
      <c r="AP246" s="101"/>
      <c r="AQ246" s="102"/>
      <c r="AR246" s="103"/>
      <c r="AS246" s="103"/>
      <c r="AT246" s="103"/>
      <c r="AU246" s="103"/>
      <c r="AV246" s="103"/>
      <c r="AW246" s="103"/>
      <c r="AX246" s="103"/>
      <c r="AY246" s="103"/>
      <c r="AZ246" s="103"/>
      <c r="BA246" s="103"/>
      <c r="BB246" s="103"/>
      <c r="BC246" s="103"/>
      <c r="BD246" s="103"/>
      <c r="BE246" s="103"/>
      <c r="BF246" s="103"/>
      <c r="BG246" s="103"/>
      <c r="BH246" s="103"/>
      <c r="BI246" s="103"/>
      <c r="BJ246" s="103"/>
      <c r="BK246" s="103"/>
      <c r="BL246" s="103"/>
      <c r="BM246" s="103"/>
      <c r="BN246" s="103"/>
      <c r="BO246" s="103"/>
      <c r="BP246" s="103"/>
      <c r="BQ246" s="103"/>
      <c r="BR246" s="103"/>
      <c r="BS246" s="103"/>
      <c r="BT246" s="103"/>
      <c r="BU246" s="103"/>
      <c r="BV246" s="104"/>
      <c r="BW246" s="104"/>
    </row>
    <row r="247" spans="1:75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15">
        <f>SUMIF('1'!B:B,summary!A:A,'1'!D:D)</f>
        <v>0</v>
      </c>
      <c r="H247" s="15">
        <f>SUMIF('2'!B:B,summary!A:A,'2'!D:D)</f>
        <v>0</v>
      </c>
      <c r="I247" s="15">
        <f>SUMIF('3'!B:B,summary!A:A,'3'!D:D)</f>
        <v>0</v>
      </c>
      <c r="J247" s="15">
        <f>SUMIF('4'!B:B,summary!A:A,'4'!D:D)</f>
        <v>0</v>
      </c>
      <c r="K247" s="15">
        <f>SUMIF('5'!B:B,summary!A:A,'5'!D:D)</f>
        <v>0</v>
      </c>
      <c r="L247" s="15">
        <f>SUMIF('6'!B:B,summary!A:A,'6'!D:D)</f>
        <v>0</v>
      </c>
      <c r="M247" s="15">
        <f>SUMIF('7'!B:B,summary!A:A,'7'!D:D)</f>
        <v>0</v>
      </c>
      <c r="N247" s="15">
        <f>SUMIF('8'!B:B,summary!A:A,'8'!D:D)</f>
        <v>0</v>
      </c>
      <c r="O247" s="15">
        <f>SUMIF('9'!B:B,summary!A:A,'9'!D:D)</f>
        <v>0</v>
      </c>
      <c r="P247" s="15">
        <f>SUMIF('10'!B:B,summary!A:A,'10'!D:D)</f>
        <v>0</v>
      </c>
      <c r="Q247" s="15">
        <f>SUMIF('11'!B:B,summary!A:A,'11'!D:D)</f>
        <v>0</v>
      </c>
      <c r="R247" s="15">
        <f>SUMIF('12'!B:B,summary!A:A,'12'!D:D)</f>
        <v>0</v>
      </c>
      <c r="S247" s="15">
        <f>SUMIF('13'!B:B,summary!A:A,'13'!D:D)</f>
        <v>0</v>
      </c>
      <c r="T247" s="15">
        <f>SUMIF('14'!B:B,summary!A:A,'14'!D:D)</f>
        <v>0</v>
      </c>
      <c r="U247" s="15">
        <f>SUMIF('15'!B:B,summary!A:A,'15'!D:D)</f>
        <v>0</v>
      </c>
      <c r="V247" s="15">
        <f>SUMIF('16'!B:B,summary!A:A,'16'!D:D)</f>
        <v>0</v>
      </c>
      <c r="W247" s="15">
        <f>SUMIF('17'!B:B,summary!A:A,'17'!D:D)</f>
        <v>0</v>
      </c>
      <c r="X247" s="15">
        <f>SUMIF('18'!B:B,summary!A:A,'18'!D:D)</f>
        <v>0</v>
      </c>
      <c r="Y247" s="15">
        <f>SUMIF('19'!B:B,summary!A:A,'19'!D:D)</f>
        <v>0</v>
      </c>
      <c r="Z247" s="15">
        <f>SUMIF('20'!B:B,summary!A:A,'20'!D:D)</f>
        <v>0</v>
      </c>
      <c r="AA247" s="15">
        <f>SUMIF('21'!B:B,summary!A:A,'21'!D:D)</f>
        <v>0</v>
      </c>
      <c r="AB247" s="15">
        <f>SUMIF('22'!B:B,summary!A:A,'22'!D:D)</f>
        <v>0</v>
      </c>
      <c r="AC247" s="15">
        <f>SUMIF('23'!B:B,summary!A:A,'23'!D:D)</f>
        <v>0</v>
      </c>
      <c r="AD247" s="15">
        <f>SUMIF('24'!B:B,summary!A:A,'24'!D:D)</f>
        <v>0</v>
      </c>
      <c r="AE247" s="15">
        <f>SUMIF('25'!B:B,summary!A:A,'25'!D:D)</f>
        <v>0</v>
      </c>
      <c r="AF247" s="15">
        <f>SUMIF('26'!B:B,summary!A:A,'26'!D:D)</f>
        <v>0</v>
      </c>
      <c r="AG247" s="15">
        <f>SUMIF('27'!B:B,summary!A:A,'27'!D:D)</f>
        <v>0</v>
      </c>
      <c r="AH247" s="15">
        <f>SUMIF('28'!B:B,summary!A:A,'28'!D:D)</f>
        <v>0</v>
      </c>
      <c r="AI247" s="15">
        <f>SUMIF('29'!B:B,summary!A:A,'29'!D:D)</f>
        <v>0</v>
      </c>
      <c r="AJ247" s="15">
        <f>SUMIF('30'!B:B,summary!A:A,'30'!D:D)</f>
        <v>0</v>
      </c>
      <c r="AK247" s="15">
        <f>SUMIF('31'!B:B,summary!A:A,'31'!D:D)</f>
        <v>0</v>
      </c>
      <c r="AL247" s="41">
        <f t="shared" si="30"/>
        <v>0</v>
      </c>
      <c r="AM247" s="75"/>
      <c r="AN247" s="96">
        <f t="shared" si="28"/>
        <v>0</v>
      </c>
      <c r="AO247" s="74">
        <f t="shared" si="29"/>
        <v>0</v>
      </c>
      <c r="AP247" s="101"/>
      <c r="AQ247" s="102"/>
      <c r="AR247" s="103"/>
      <c r="AS247" s="103"/>
      <c r="AT247" s="103"/>
      <c r="AU247" s="103"/>
      <c r="AV247" s="103"/>
      <c r="AW247" s="103"/>
      <c r="AX247" s="103"/>
      <c r="AY247" s="103"/>
      <c r="AZ247" s="103"/>
      <c r="BA247" s="103"/>
      <c r="BB247" s="103"/>
      <c r="BC247" s="103"/>
      <c r="BD247" s="103"/>
      <c r="BE247" s="103"/>
      <c r="BF247" s="103"/>
      <c r="BG247" s="103"/>
      <c r="BH247" s="103"/>
      <c r="BI247" s="103"/>
      <c r="BJ247" s="103"/>
      <c r="BK247" s="103"/>
      <c r="BL247" s="103"/>
      <c r="BM247" s="103"/>
      <c r="BN247" s="103"/>
      <c r="BO247" s="103"/>
      <c r="BP247" s="103"/>
      <c r="BQ247" s="103"/>
      <c r="BR247" s="103"/>
      <c r="BS247" s="103"/>
      <c r="BT247" s="103"/>
      <c r="BU247" s="103"/>
      <c r="BV247" s="104"/>
      <c r="BW247" s="104"/>
    </row>
    <row r="248" spans="1:75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15">
        <f>SUMIF('1'!B:B,summary!A:A,'1'!D:D)</f>
        <v>0</v>
      </c>
      <c r="H248" s="15">
        <f>SUMIF('2'!B:B,summary!A:A,'2'!D:D)</f>
        <v>0</v>
      </c>
      <c r="I248" s="15">
        <f>SUMIF('3'!B:B,summary!A:A,'3'!D:D)</f>
        <v>0</v>
      </c>
      <c r="J248" s="15">
        <f>SUMIF('4'!B:B,summary!A:A,'4'!D:D)</f>
        <v>0</v>
      </c>
      <c r="K248" s="15">
        <f>SUMIF('5'!B:B,summary!A:A,'5'!D:D)</f>
        <v>0</v>
      </c>
      <c r="L248" s="15">
        <f>SUMIF('6'!B:B,summary!A:A,'6'!D:D)</f>
        <v>0</v>
      </c>
      <c r="M248" s="15">
        <f>SUMIF('7'!B:B,summary!A:A,'7'!D:D)</f>
        <v>0</v>
      </c>
      <c r="N248" s="15">
        <f>SUMIF('8'!B:B,summary!A:A,'8'!D:D)</f>
        <v>0</v>
      </c>
      <c r="O248" s="15">
        <f>SUMIF('9'!B:B,summary!A:A,'9'!D:D)</f>
        <v>0</v>
      </c>
      <c r="P248" s="15">
        <f>SUMIF('10'!B:B,summary!A:A,'10'!D:D)</f>
        <v>0</v>
      </c>
      <c r="Q248" s="15">
        <f>SUMIF('11'!B:B,summary!A:A,'11'!D:D)</f>
        <v>0</v>
      </c>
      <c r="R248" s="15">
        <f>SUMIF('12'!B:B,summary!A:A,'12'!D:D)</f>
        <v>0</v>
      </c>
      <c r="S248" s="15">
        <f>SUMIF('13'!B:B,summary!A:A,'13'!D:D)</f>
        <v>0</v>
      </c>
      <c r="T248" s="15">
        <f>SUMIF('14'!B:B,summary!A:A,'14'!D:D)</f>
        <v>0</v>
      </c>
      <c r="U248" s="15">
        <f>SUMIF('15'!B:B,summary!A:A,'15'!D:D)</f>
        <v>0</v>
      </c>
      <c r="V248" s="15">
        <f>SUMIF('16'!B:B,summary!A:A,'16'!D:D)</f>
        <v>0</v>
      </c>
      <c r="W248" s="15">
        <f>SUMIF('17'!B:B,summary!A:A,'17'!D:D)</f>
        <v>0</v>
      </c>
      <c r="X248" s="15">
        <f>SUMIF('18'!B:B,summary!A:A,'18'!D:D)</f>
        <v>0</v>
      </c>
      <c r="Y248" s="15">
        <f>SUMIF('19'!B:B,summary!A:A,'19'!D:D)</f>
        <v>0</v>
      </c>
      <c r="Z248" s="15">
        <f>SUMIF('20'!B:B,summary!A:A,'20'!D:D)</f>
        <v>0</v>
      </c>
      <c r="AA248" s="15">
        <f>SUMIF('21'!B:B,summary!A:A,'21'!D:D)</f>
        <v>0</v>
      </c>
      <c r="AB248" s="15">
        <f>SUMIF('22'!B:B,summary!A:A,'22'!D:D)</f>
        <v>0</v>
      </c>
      <c r="AC248" s="15">
        <f>SUMIF('23'!B:B,summary!A:A,'23'!D:D)</f>
        <v>0</v>
      </c>
      <c r="AD248" s="15">
        <f>SUMIF('24'!B:B,summary!A:A,'24'!D:D)</f>
        <v>0</v>
      </c>
      <c r="AE248" s="15">
        <f>SUMIF('25'!B:B,summary!A:A,'25'!D:D)</f>
        <v>0</v>
      </c>
      <c r="AF248" s="15">
        <f>SUMIF('26'!B:B,summary!A:A,'26'!D:D)</f>
        <v>0</v>
      </c>
      <c r="AG248" s="15">
        <f>SUMIF('27'!B:B,summary!A:A,'27'!D:D)</f>
        <v>0</v>
      </c>
      <c r="AH248" s="15">
        <f>SUMIF('28'!B:B,summary!A:A,'28'!D:D)</f>
        <v>0</v>
      </c>
      <c r="AI248" s="15">
        <f>SUMIF('29'!B:B,summary!A:A,'29'!D:D)</f>
        <v>0</v>
      </c>
      <c r="AJ248" s="15">
        <f>SUMIF('30'!B:B,summary!A:A,'30'!D:D)</f>
        <v>0</v>
      </c>
      <c r="AK248" s="15">
        <f>SUMIF('31'!B:B,summary!A:A,'31'!D:D)</f>
        <v>0</v>
      </c>
      <c r="AL248" s="41">
        <f t="shared" si="30"/>
        <v>0</v>
      </c>
      <c r="AM248" s="75"/>
      <c r="AN248" s="96">
        <f t="shared" si="28"/>
        <v>0</v>
      </c>
      <c r="AO248" s="74">
        <f t="shared" si="29"/>
        <v>0</v>
      </c>
      <c r="AP248" s="101"/>
      <c r="AQ248" s="102"/>
      <c r="AR248" s="103"/>
      <c r="AS248" s="103"/>
      <c r="AT248" s="103"/>
      <c r="AU248" s="103"/>
      <c r="AV248" s="103"/>
      <c r="AW248" s="103"/>
      <c r="AX248" s="103"/>
      <c r="AY248" s="103"/>
      <c r="AZ248" s="103"/>
      <c r="BA248" s="103"/>
      <c r="BB248" s="103"/>
      <c r="BC248" s="103"/>
      <c r="BD248" s="103"/>
      <c r="BE248" s="103"/>
      <c r="BF248" s="103"/>
      <c r="BG248" s="103"/>
      <c r="BH248" s="103"/>
      <c r="BI248" s="103"/>
      <c r="BJ248" s="103"/>
      <c r="BK248" s="103"/>
      <c r="BL248" s="103"/>
      <c r="BM248" s="103"/>
      <c r="BN248" s="103"/>
      <c r="BO248" s="103"/>
      <c r="BP248" s="103"/>
      <c r="BQ248" s="103"/>
      <c r="BR248" s="103"/>
      <c r="BS248" s="103"/>
      <c r="BT248" s="103"/>
      <c r="BU248" s="103"/>
      <c r="BV248" s="104"/>
      <c r="BW248" s="104"/>
    </row>
    <row r="249" spans="1:75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15">
        <f>SUMIF('1'!B:B,summary!A:A,'1'!D:D)</f>
        <v>1</v>
      </c>
      <c r="H249" s="15">
        <f>SUMIF('2'!B:B,summary!A:A,'2'!D:D)</f>
        <v>0</v>
      </c>
      <c r="I249" s="15">
        <f>SUMIF('3'!B:B,summary!A:A,'3'!D:D)</f>
        <v>2</v>
      </c>
      <c r="J249" s="15">
        <f>SUMIF('4'!B:B,summary!A:A,'4'!D:D)</f>
        <v>0</v>
      </c>
      <c r="K249" s="15">
        <f>SUMIF('5'!B:B,summary!A:A,'5'!D:D)</f>
        <v>1</v>
      </c>
      <c r="L249" s="15">
        <f>SUMIF('6'!B:B,summary!A:A,'6'!D:D)</f>
        <v>0</v>
      </c>
      <c r="M249" s="15">
        <f>SUMIF('7'!B:B,summary!A:A,'7'!D:D)</f>
        <v>0</v>
      </c>
      <c r="N249" s="15">
        <f>SUMIF('8'!B:B,summary!A:A,'8'!D:D)</f>
        <v>0</v>
      </c>
      <c r="O249" s="15">
        <f>SUMIF('9'!B:B,summary!A:A,'9'!D:D)</f>
        <v>0</v>
      </c>
      <c r="P249" s="15">
        <f>SUMIF('10'!B:B,summary!A:A,'10'!D:D)</f>
        <v>0</v>
      </c>
      <c r="Q249" s="15">
        <f>SUMIF('11'!B:B,summary!A:A,'11'!D:D)</f>
        <v>0</v>
      </c>
      <c r="R249" s="15">
        <f>SUMIF('12'!B:B,summary!A:A,'12'!D:D)</f>
        <v>1</v>
      </c>
      <c r="S249" s="15">
        <f>SUMIF('13'!B:B,summary!A:A,'13'!D:D)</f>
        <v>0</v>
      </c>
      <c r="T249" s="15">
        <f>SUMIF('14'!B:B,summary!A:A,'14'!D:D)</f>
        <v>0</v>
      </c>
      <c r="U249" s="15">
        <f>SUMIF('15'!B:B,summary!A:A,'15'!D:D)</f>
        <v>0</v>
      </c>
      <c r="V249" s="15">
        <f>SUMIF('16'!B:B,summary!A:A,'16'!D:D)</f>
        <v>0</v>
      </c>
      <c r="W249" s="15">
        <f>SUMIF('17'!B:B,summary!A:A,'17'!D:D)</f>
        <v>0</v>
      </c>
      <c r="X249" s="15">
        <f>SUMIF('18'!B:B,summary!A:A,'18'!D:D)</f>
        <v>0</v>
      </c>
      <c r="Y249" s="15">
        <f>SUMIF('19'!B:B,summary!A:A,'19'!D:D)</f>
        <v>0</v>
      </c>
      <c r="Z249" s="15">
        <f>SUMIF('20'!B:B,summary!A:A,'20'!D:D)</f>
        <v>1</v>
      </c>
      <c r="AA249" s="15">
        <f>SUMIF('21'!B:B,summary!A:A,'21'!D:D)</f>
        <v>0</v>
      </c>
      <c r="AB249" s="15">
        <f>SUMIF('22'!B:B,summary!A:A,'22'!D:D)</f>
        <v>0</v>
      </c>
      <c r="AC249" s="15">
        <f>SUMIF('23'!B:B,summary!A:A,'23'!D:D)</f>
        <v>0</v>
      </c>
      <c r="AD249" s="15">
        <f>SUMIF('24'!B:B,summary!A:A,'24'!D:D)</f>
        <v>0</v>
      </c>
      <c r="AE249" s="15">
        <f>SUMIF('25'!B:B,summary!A:A,'25'!D:D)</f>
        <v>0</v>
      </c>
      <c r="AF249" s="15">
        <f>SUMIF('26'!B:B,summary!A:A,'26'!D:D)</f>
        <v>0</v>
      </c>
      <c r="AG249" s="15">
        <f>SUMIF('27'!B:B,summary!A:A,'27'!D:D)</f>
        <v>0</v>
      </c>
      <c r="AH249" s="15">
        <f>SUMIF('28'!B:B,summary!A:A,'28'!D:D)</f>
        <v>0</v>
      </c>
      <c r="AI249" s="15">
        <f>SUMIF('29'!B:B,summary!A:A,'29'!D:D)</f>
        <v>3</v>
      </c>
      <c r="AJ249" s="15">
        <f>SUMIF('30'!B:B,summary!A:A,'30'!D:D)</f>
        <v>0</v>
      </c>
      <c r="AK249" s="15">
        <f>SUMIF('31'!B:B,summary!A:A,'31'!D:D)</f>
        <v>0</v>
      </c>
      <c r="AL249" s="41">
        <f t="shared" si="30"/>
        <v>9</v>
      </c>
      <c r="AM249" s="75"/>
      <c r="AN249" s="96">
        <f t="shared" si="28"/>
        <v>0</v>
      </c>
      <c r="AO249" s="74">
        <f t="shared" si="29"/>
        <v>-9</v>
      </c>
      <c r="AP249" s="101"/>
      <c r="AQ249" s="102"/>
      <c r="AR249" s="103"/>
      <c r="AS249" s="103"/>
      <c r="AT249" s="103"/>
      <c r="AU249" s="103"/>
      <c r="AV249" s="103"/>
      <c r="AW249" s="103"/>
      <c r="AX249" s="103"/>
      <c r="AY249" s="103"/>
      <c r="AZ249" s="103"/>
      <c r="BA249" s="103"/>
      <c r="BB249" s="103"/>
      <c r="BC249" s="103"/>
      <c r="BD249" s="103"/>
      <c r="BE249" s="103"/>
      <c r="BF249" s="103"/>
      <c r="BG249" s="103"/>
      <c r="BH249" s="103"/>
      <c r="BI249" s="103"/>
      <c r="BJ249" s="103"/>
      <c r="BK249" s="103"/>
      <c r="BL249" s="103"/>
      <c r="BM249" s="103"/>
      <c r="BN249" s="103"/>
      <c r="BO249" s="103"/>
      <c r="BP249" s="103"/>
      <c r="BQ249" s="103"/>
      <c r="BR249" s="103"/>
      <c r="BS249" s="103"/>
      <c r="BT249" s="103"/>
      <c r="BU249" s="103"/>
      <c r="BV249" s="104"/>
      <c r="BW249" s="104"/>
    </row>
    <row r="250" spans="1:75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15">
        <f>SUMIF('1'!B:B,summary!A:A,'1'!D:D)</f>
        <v>24</v>
      </c>
      <c r="H250" s="15">
        <f>SUMIF('2'!B:B,summary!A:A,'2'!D:D)</f>
        <v>0</v>
      </c>
      <c r="I250" s="15">
        <f>SUMIF('3'!B:B,summary!A:A,'3'!D:D)</f>
        <v>24</v>
      </c>
      <c r="J250" s="15">
        <f>SUMIF('4'!B:B,summary!A:A,'4'!D:D)</f>
        <v>0</v>
      </c>
      <c r="K250" s="15">
        <f>SUMIF('5'!B:B,summary!A:A,'5'!D:D)</f>
        <v>0</v>
      </c>
      <c r="L250" s="15">
        <f>SUMIF('6'!B:B,summary!A:A,'6'!D:D)</f>
        <v>24</v>
      </c>
      <c r="M250" s="15">
        <f>SUMIF('7'!B:B,summary!A:A,'7'!D:D)</f>
        <v>0</v>
      </c>
      <c r="N250" s="15">
        <f>SUMIF('8'!B:B,summary!A:A,'8'!D:D)</f>
        <v>0</v>
      </c>
      <c r="O250" s="15">
        <f>SUMIF('9'!B:B,summary!A:A,'9'!D:D)</f>
        <v>0</v>
      </c>
      <c r="P250" s="15">
        <f>SUMIF('10'!B:B,summary!A:A,'10'!D:D)</f>
        <v>24</v>
      </c>
      <c r="Q250" s="15">
        <f>SUMIF('11'!B:B,summary!A:A,'11'!D:D)</f>
        <v>0</v>
      </c>
      <c r="R250" s="15">
        <f>SUMIF('12'!B:B,summary!A:A,'12'!D:D)</f>
        <v>0</v>
      </c>
      <c r="S250" s="15">
        <f>SUMIF('13'!B:B,summary!A:A,'13'!D:D)</f>
        <v>24</v>
      </c>
      <c r="T250" s="15">
        <f>SUMIF('14'!B:B,summary!A:A,'14'!D:D)</f>
        <v>0</v>
      </c>
      <c r="U250" s="15">
        <f>SUMIF('15'!B:B,summary!A:A,'15'!D:D)</f>
        <v>0</v>
      </c>
      <c r="V250" s="15">
        <f>SUMIF('16'!B:B,summary!A:A,'16'!D:D)</f>
        <v>12</v>
      </c>
      <c r="W250" s="15">
        <f>SUMIF('17'!B:B,summary!A:A,'17'!D:D)</f>
        <v>24</v>
      </c>
      <c r="X250" s="15">
        <f>SUMIF('18'!B:B,summary!A:A,'18'!D:D)</f>
        <v>12</v>
      </c>
      <c r="Y250" s="15">
        <f>SUMIF('19'!B:B,summary!A:A,'19'!D:D)</f>
        <v>0</v>
      </c>
      <c r="Z250" s="15">
        <f>SUMIF('20'!B:B,summary!A:A,'20'!D:D)</f>
        <v>12</v>
      </c>
      <c r="AA250" s="15">
        <f>SUMIF('21'!B:B,summary!A:A,'21'!D:D)</f>
        <v>0</v>
      </c>
      <c r="AB250" s="15">
        <f>SUMIF('22'!B:B,summary!A:A,'22'!D:D)</f>
        <v>0</v>
      </c>
      <c r="AC250" s="15">
        <f>SUMIF('23'!B:B,summary!A:A,'23'!D:D)</f>
        <v>0</v>
      </c>
      <c r="AD250" s="15">
        <f>SUMIF('24'!B:B,summary!A:A,'24'!D:D)</f>
        <v>12</v>
      </c>
      <c r="AE250" s="15">
        <f>SUMIF('25'!B:B,summary!A:A,'25'!D:D)</f>
        <v>0</v>
      </c>
      <c r="AF250" s="15">
        <f>SUMIF('26'!B:B,summary!A:A,'26'!D:D)</f>
        <v>0</v>
      </c>
      <c r="AG250" s="15">
        <f>SUMIF('27'!B:B,summary!A:A,'27'!D:D)</f>
        <v>12</v>
      </c>
      <c r="AH250" s="15">
        <f>SUMIF('28'!B:B,summary!A:A,'28'!D:D)</f>
        <v>0</v>
      </c>
      <c r="AI250" s="15">
        <f>SUMIF('29'!B:B,summary!A:A,'29'!D:D)</f>
        <v>36</v>
      </c>
      <c r="AJ250" s="15">
        <f>SUMIF('30'!B:B,summary!A:A,'30'!D:D)</f>
        <v>0</v>
      </c>
      <c r="AK250" s="15">
        <f>SUMIF('31'!B:B,summary!A:A,'31'!D:D)</f>
        <v>0</v>
      </c>
      <c r="AL250" s="41">
        <f t="shared" si="30"/>
        <v>240</v>
      </c>
      <c r="AM250" s="75"/>
      <c r="AN250" s="96">
        <f t="shared" si="28"/>
        <v>0</v>
      </c>
      <c r="AO250" s="74">
        <f t="shared" si="29"/>
        <v>-240</v>
      </c>
      <c r="AP250" s="101"/>
      <c r="AQ250" s="102"/>
      <c r="AR250" s="103"/>
      <c r="AS250" s="103"/>
      <c r="AT250" s="103"/>
      <c r="AU250" s="103"/>
      <c r="AV250" s="103"/>
      <c r="AW250" s="103"/>
      <c r="AX250" s="103"/>
      <c r="AY250" s="103"/>
      <c r="AZ250" s="103"/>
      <c r="BA250" s="103"/>
      <c r="BB250" s="103"/>
      <c r="BC250" s="103"/>
      <c r="BD250" s="103"/>
      <c r="BE250" s="103"/>
      <c r="BF250" s="103"/>
      <c r="BG250" s="103"/>
      <c r="BH250" s="103"/>
      <c r="BI250" s="103"/>
      <c r="BJ250" s="103"/>
      <c r="BK250" s="103"/>
      <c r="BL250" s="103"/>
      <c r="BM250" s="103"/>
      <c r="BN250" s="103"/>
      <c r="BO250" s="103"/>
      <c r="BP250" s="103"/>
      <c r="BQ250" s="103"/>
      <c r="BR250" s="103"/>
      <c r="BS250" s="103"/>
      <c r="BT250" s="103"/>
      <c r="BU250" s="103"/>
      <c r="BV250" s="104"/>
      <c r="BW250" s="104"/>
    </row>
    <row r="251" spans="1:75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15">
        <f>SUMIF('1'!B:B,summary!A:A,'1'!D:D)</f>
        <v>0</v>
      </c>
      <c r="H251" s="15">
        <f>SUMIF('2'!B:B,summary!A:A,'2'!D:D)</f>
        <v>0</v>
      </c>
      <c r="I251" s="15">
        <f>SUMIF('3'!B:B,summary!A:A,'3'!D:D)</f>
        <v>3</v>
      </c>
      <c r="J251" s="15">
        <f>SUMIF('4'!B:B,summary!A:A,'4'!D:D)</f>
        <v>0</v>
      </c>
      <c r="K251" s="15">
        <f>SUMIF('5'!B:B,summary!A:A,'5'!D:D)</f>
        <v>0</v>
      </c>
      <c r="L251" s="15">
        <f>SUMIF('6'!B:B,summary!A:A,'6'!D:D)</f>
        <v>0</v>
      </c>
      <c r="M251" s="15">
        <f>SUMIF('7'!B:B,summary!A:A,'7'!D:D)</f>
        <v>0</v>
      </c>
      <c r="N251" s="15">
        <f>SUMIF('8'!B:B,summary!A:A,'8'!D:D)</f>
        <v>0</v>
      </c>
      <c r="O251" s="15">
        <f>SUMIF('9'!B:B,summary!A:A,'9'!D:D)</f>
        <v>0</v>
      </c>
      <c r="P251" s="15">
        <f>SUMIF('10'!B:B,summary!A:A,'10'!D:D)</f>
        <v>2</v>
      </c>
      <c r="Q251" s="15">
        <f>SUMIF('11'!B:B,summary!A:A,'11'!D:D)</f>
        <v>0</v>
      </c>
      <c r="R251" s="15">
        <f>SUMIF('12'!B:B,summary!A:A,'12'!D:D)</f>
        <v>0</v>
      </c>
      <c r="S251" s="15">
        <f>SUMIF('13'!B:B,summary!A:A,'13'!D:D)</f>
        <v>0</v>
      </c>
      <c r="T251" s="15">
        <f>SUMIF('14'!B:B,summary!A:A,'14'!D:D)</f>
        <v>0</v>
      </c>
      <c r="U251" s="15">
        <f>SUMIF('15'!B:B,summary!A:A,'15'!D:D)</f>
        <v>0</v>
      </c>
      <c r="V251" s="15">
        <f>SUMIF('16'!B:B,summary!A:A,'16'!D:D)</f>
        <v>0</v>
      </c>
      <c r="W251" s="15">
        <f>SUMIF('17'!B:B,summary!A:A,'17'!D:D)</f>
        <v>2</v>
      </c>
      <c r="X251" s="15">
        <f>SUMIF('18'!B:B,summary!A:A,'18'!D:D)</f>
        <v>0</v>
      </c>
      <c r="Y251" s="15">
        <f>SUMIF('19'!B:B,summary!A:A,'19'!D:D)</f>
        <v>0</v>
      </c>
      <c r="Z251" s="15">
        <f>SUMIF('20'!B:B,summary!A:A,'20'!D:D)</f>
        <v>0</v>
      </c>
      <c r="AA251" s="15">
        <f>SUMIF('21'!B:B,summary!A:A,'21'!D:D)</f>
        <v>0</v>
      </c>
      <c r="AB251" s="15">
        <f>SUMIF('22'!B:B,summary!A:A,'22'!D:D)</f>
        <v>0</v>
      </c>
      <c r="AC251" s="15">
        <f>SUMIF('23'!B:B,summary!A:A,'23'!D:D)</f>
        <v>0</v>
      </c>
      <c r="AD251" s="15">
        <f>SUMIF('24'!B:B,summary!A:A,'24'!D:D)</f>
        <v>3</v>
      </c>
      <c r="AE251" s="15">
        <f>SUMIF('25'!B:B,summary!A:A,'25'!D:D)</f>
        <v>0</v>
      </c>
      <c r="AF251" s="15">
        <f>SUMIF('26'!B:B,summary!A:A,'26'!D:D)</f>
        <v>0</v>
      </c>
      <c r="AG251" s="15">
        <f>SUMIF('27'!B:B,summary!A:A,'27'!D:D)</f>
        <v>0</v>
      </c>
      <c r="AH251" s="15">
        <f>SUMIF('28'!B:B,summary!A:A,'28'!D:D)</f>
        <v>0</v>
      </c>
      <c r="AI251" s="15">
        <f>SUMIF('29'!B:B,summary!A:A,'29'!D:D)</f>
        <v>0</v>
      </c>
      <c r="AJ251" s="15">
        <f>SUMIF('30'!B:B,summary!A:A,'30'!D:D)</f>
        <v>2</v>
      </c>
      <c r="AK251" s="15">
        <f>SUMIF('31'!B:B,summary!A:A,'31'!D:D)</f>
        <v>0</v>
      </c>
      <c r="AL251" s="41">
        <f t="shared" si="30"/>
        <v>12</v>
      </c>
      <c r="AM251" s="75"/>
      <c r="AN251" s="96">
        <f t="shared" si="28"/>
        <v>0</v>
      </c>
      <c r="AO251" s="74">
        <f t="shared" si="29"/>
        <v>-12</v>
      </c>
      <c r="AP251" s="101"/>
      <c r="AQ251" s="102"/>
      <c r="AR251" s="103"/>
      <c r="AS251" s="103"/>
      <c r="AT251" s="103"/>
      <c r="AU251" s="103"/>
      <c r="AV251" s="103"/>
      <c r="AW251" s="103"/>
      <c r="AX251" s="103"/>
      <c r="AY251" s="103"/>
      <c r="AZ251" s="103"/>
      <c r="BA251" s="103"/>
      <c r="BB251" s="103"/>
      <c r="BC251" s="103"/>
      <c r="BD251" s="103"/>
      <c r="BE251" s="103"/>
      <c r="BF251" s="103"/>
      <c r="BG251" s="103"/>
      <c r="BH251" s="103"/>
      <c r="BI251" s="103"/>
      <c r="BJ251" s="103"/>
      <c r="BK251" s="103"/>
      <c r="BL251" s="103"/>
      <c r="BM251" s="103"/>
      <c r="BN251" s="103"/>
      <c r="BO251" s="103"/>
      <c r="BP251" s="103"/>
      <c r="BQ251" s="103"/>
      <c r="BR251" s="103"/>
      <c r="BS251" s="103"/>
      <c r="BT251" s="103"/>
      <c r="BU251" s="103"/>
      <c r="BV251" s="104"/>
      <c r="BW251" s="104"/>
    </row>
    <row r="252" spans="1:75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15">
        <f>SUMIF('1'!B:B,summary!A:A,'1'!D:D)</f>
        <v>0</v>
      </c>
      <c r="H252" s="15">
        <f>SUMIF('2'!B:B,summary!A:A,'2'!D:D)</f>
        <v>0</v>
      </c>
      <c r="I252" s="15">
        <f>SUMIF('3'!B:B,summary!A:A,'3'!D:D)</f>
        <v>0</v>
      </c>
      <c r="J252" s="15">
        <f>SUMIF('4'!B:B,summary!A:A,'4'!D:D)</f>
        <v>0</v>
      </c>
      <c r="K252" s="15">
        <f>SUMIF('5'!B:B,summary!A:A,'5'!D:D)</f>
        <v>0</v>
      </c>
      <c r="L252" s="15">
        <f>SUMIF('6'!B:B,summary!A:A,'6'!D:D)</f>
        <v>0</v>
      </c>
      <c r="M252" s="15">
        <f>SUMIF('7'!B:B,summary!A:A,'7'!D:D)</f>
        <v>0</v>
      </c>
      <c r="N252" s="15">
        <f>SUMIF('8'!B:B,summary!A:A,'8'!D:D)</f>
        <v>0</v>
      </c>
      <c r="O252" s="15">
        <f>SUMIF('9'!B:B,summary!A:A,'9'!D:D)</f>
        <v>0</v>
      </c>
      <c r="P252" s="15">
        <f>SUMIF('10'!B:B,summary!A:A,'10'!D:D)</f>
        <v>0</v>
      </c>
      <c r="Q252" s="15">
        <f>SUMIF('11'!B:B,summary!A:A,'11'!D:D)</f>
        <v>0</v>
      </c>
      <c r="R252" s="15">
        <f>SUMIF('12'!B:B,summary!A:A,'12'!D:D)</f>
        <v>0</v>
      </c>
      <c r="S252" s="15">
        <f>SUMIF('13'!B:B,summary!A:A,'13'!D:D)</f>
        <v>0</v>
      </c>
      <c r="T252" s="15">
        <f>SUMIF('14'!B:B,summary!A:A,'14'!D:D)</f>
        <v>0</v>
      </c>
      <c r="U252" s="15">
        <f>SUMIF('15'!B:B,summary!A:A,'15'!D:D)</f>
        <v>0</v>
      </c>
      <c r="V252" s="15">
        <f>SUMIF('16'!B:B,summary!A:A,'16'!D:D)</f>
        <v>0</v>
      </c>
      <c r="W252" s="15">
        <f>SUMIF('17'!B:B,summary!A:A,'17'!D:D)</f>
        <v>0</v>
      </c>
      <c r="X252" s="15">
        <f>SUMIF('18'!B:B,summary!A:A,'18'!D:D)</f>
        <v>0</v>
      </c>
      <c r="Y252" s="15">
        <f>SUMIF('19'!B:B,summary!A:A,'19'!D:D)</f>
        <v>24</v>
      </c>
      <c r="Z252" s="15">
        <f>SUMIF('20'!B:B,summary!A:A,'20'!D:D)</f>
        <v>0</v>
      </c>
      <c r="AA252" s="15">
        <f>SUMIF('21'!B:B,summary!A:A,'21'!D:D)</f>
        <v>0</v>
      </c>
      <c r="AB252" s="15">
        <f>SUMIF('22'!B:B,summary!A:A,'22'!D:D)</f>
        <v>0</v>
      </c>
      <c r="AC252" s="15">
        <f>SUMIF('23'!B:B,summary!A:A,'23'!D:D)</f>
        <v>0</v>
      </c>
      <c r="AD252" s="15">
        <f>SUMIF('24'!B:B,summary!A:A,'24'!D:D)</f>
        <v>0</v>
      </c>
      <c r="AE252" s="15">
        <f>SUMIF('25'!B:B,summary!A:A,'25'!D:D)</f>
        <v>0</v>
      </c>
      <c r="AF252" s="15">
        <f>SUMIF('26'!B:B,summary!A:A,'26'!D:D)</f>
        <v>0</v>
      </c>
      <c r="AG252" s="15">
        <f>SUMIF('27'!B:B,summary!A:A,'27'!D:D)</f>
        <v>0</v>
      </c>
      <c r="AH252" s="15">
        <f>SUMIF('28'!B:B,summary!A:A,'28'!D:D)</f>
        <v>0</v>
      </c>
      <c r="AI252" s="15">
        <f>SUMIF('29'!B:B,summary!A:A,'29'!D:D)</f>
        <v>0</v>
      </c>
      <c r="AJ252" s="15">
        <f>SUMIF('30'!B:B,summary!A:A,'30'!D:D)</f>
        <v>0</v>
      </c>
      <c r="AK252" s="15">
        <f>SUMIF('31'!B:B,summary!A:A,'31'!D:D)</f>
        <v>0</v>
      </c>
      <c r="AL252" s="41">
        <f t="shared" si="30"/>
        <v>24</v>
      </c>
      <c r="AM252" s="75"/>
      <c r="AN252" s="96">
        <f t="shared" si="28"/>
        <v>0</v>
      </c>
      <c r="AO252" s="74">
        <f t="shared" si="29"/>
        <v>-24</v>
      </c>
      <c r="AP252" s="101"/>
      <c r="AQ252" s="102"/>
      <c r="AR252" s="103"/>
      <c r="AS252" s="103"/>
      <c r="AT252" s="103"/>
      <c r="AU252" s="103"/>
      <c r="AV252" s="103"/>
      <c r="AW252" s="103"/>
      <c r="AX252" s="103"/>
      <c r="AY252" s="103"/>
      <c r="AZ252" s="103"/>
      <c r="BA252" s="103"/>
      <c r="BB252" s="103"/>
      <c r="BC252" s="103"/>
      <c r="BD252" s="103"/>
      <c r="BE252" s="103"/>
      <c r="BF252" s="103"/>
      <c r="BG252" s="103"/>
      <c r="BH252" s="103"/>
      <c r="BI252" s="103"/>
      <c r="BJ252" s="103"/>
      <c r="BK252" s="103"/>
      <c r="BL252" s="103"/>
      <c r="BM252" s="103"/>
      <c r="BN252" s="103"/>
      <c r="BO252" s="103"/>
      <c r="BP252" s="103"/>
      <c r="BQ252" s="103"/>
      <c r="BR252" s="103"/>
      <c r="BS252" s="103"/>
      <c r="BT252" s="103"/>
      <c r="BU252" s="103"/>
      <c r="BV252" s="104"/>
      <c r="BW252" s="104"/>
    </row>
    <row r="253" spans="1:75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15">
        <f>SUMIF('1'!B:B,summary!A:A,'1'!D:D)</f>
        <v>0</v>
      </c>
      <c r="H253" s="15">
        <f>SUMIF('2'!B:B,summary!A:A,'2'!D:D)</f>
        <v>0</v>
      </c>
      <c r="I253" s="15">
        <f>SUMIF('3'!B:B,summary!A:A,'3'!D:D)</f>
        <v>3</v>
      </c>
      <c r="J253" s="15">
        <f>SUMIF('4'!B:B,summary!A:A,'4'!D:D)</f>
        <v>0</v>
      </c>
      <c r="K253" s="15">
        <f>SUMIF('5'!B:B,summary!A:A,'5'!D:D)</f>
        <v>0</v>
      </c>
      <c r="L253" s="15">
        <f>SUMIF('6'!B:B,summary!A:A,'6'!D:D)</f>
        <v>0</v>
      </c>
      <c r="M253" s="15">
        <f>SUMIF('7'!B:B,summary!A:A,'7'!D:D)</f>
        <v>0</v>
      </c>
      <c r="N253" s="15">
        <f>SUMIF('8'!B:B,summary!A:A,'8'!D:D)</f>
        <v>0</v>
      </c>
      <c r="O253" s="15">
        <f>SUMIF('9'!B:B,summary!A:A,'9'!D:D)</f>
        <v>0</v>
      </c>
      <c r="P253" s="15">
        <f>SUMIF('10'!B:B,summary!A:A,'10'!D:D)</f>
        <v>3</v>
      </c>
      <c r="Q253" s="15">
        <f>SUMIF('11'!B:B,summary!A:A,'11'!D:D)</f>
        <v>0</v>
      </c>
      <c r="R253" s="15">
        <f>SUMIF('12'!B:B,summary!A:A,'12'!D:D)</f>
        <v>0</v>
      </c>
      <c r="S253" s="15">
        <f>SUMIF('13'!B:B,summary!A:A,'13'!D:D)</f>
        <v>0</v>
      </c>
      <c r="T253" s="15">
        <f>SUMIF('14'!B:B,summary!A:A,'14'!D:D)</f>
        <v>0</v>
      </c>
      <c r="U253" s="15">
        <f>SUMIF('15'!B:B,summary!A:A,'15'!D:D)</f>
        <v>0</v>
      </c>
      <c r="V253" s="15">
        <f>SUMIF('16'!B:B,summary!A:A,'16'!D:D)</f>
        <v>0</v>
      </c>
      <c r="W253" s="15">
        <f>SUMIF('17'!B:B,summary!A:A,'17'!D:D)</f>
        <v>3</v>
      </c>
      <c r="X253" s="15">
        <f>SUMIF('18'!B:B,summary!A:A,'18'!D:D)</f>
        <v>0</v>
      </c>
      <c r="Y253" s="15">
        <f>SUMIF('19'!B:B,summary!A:A,'19'!D:D)</f>
        <v>0</v>
      </c>
      <c r="Z253" s="15">
        <f>SUMIF('20'!B:B,summary!A:A,'20'!D:D)</f>
        <v>1</v>
      </c>
      <c r="AA253" s="15">
        <f>SUMIF('21'!B:B,summary!A:A,'21'!D:D)</f>
        <v>0</v>
      </c>
      <c r="AB253" s="15">
        <f>SUMIF('22'!B:B,summary!A:A,'22'!D:D)</f>
        <v>0</v>
      </c>
      <c r="AC253" s="15">
        <f>SUMIF('23'!B:B,summary!A:A,'23'!D:D)</f>
        <v>0</v>
      </c>
      <c r="AD253" s="15">
        <f>SUMIF('24'!B:B,summary!A:A,'24'!D:D)</f>
        <v>3</v>
      </c>
      <c r="AE253" s="15">
        <f>SUMIF('25'!B:B,summary!A:A,'25'!D:D)</f>
        <v>0</v>
      </c>
      <c r="AF253" s="15">
        <f>SUMIF('26'!B:B,summary!A:A,'26'!D:D)</f>
        <v>0</v>
      </c>
      <c r="AG253" s="15">
        <f>SUMIF('27'!B:B,summary!A:A,'27'!D:D)</f>
        <v>0</v>
      </c>
      <c r="AH253" s="15">
        <f>SUMIF('28'!B:B,summary!A:A,'28'!D:D)</f>
        <v>0</v>
      </c>
      <c r="AI253" s="15">
        <f>SUMIF('29'!B:B,summary!A:A,'29'!D:D)</f>
        <v>0</v>
      </c>
      <c r="AJ253" s="15">
        <f>SUMIF('30'!B:B,summary!A:A,'30'!D:D)</f>
        <v>2</v>
      </c>
      <c r="AK253" s="15">
        <f>SUMIF('31'!B:B,summary!A:A,'31'!D:D)</f>
        <v>0</v>
      </c>
      <c r="AL253" s="41">
        <f t="shared" si="30"/>
        <v>15</v>
      </c>
      <c r="AM253" s="75"/>
      <c r="AN253" s="96">
        <f t="shared" si="28"/>
        <v>0</v>
      </c>
      <c r="AO253" s="74">
        <f t="shared" si="29"/>
        <v>-15</v>
      </c>
      <c r="AP253" s="101"/>
      <c r="AQ253" s="102"/>
      <c r="AR253" s="103"/>
      <c r="AS253" s="103"/>
      <c r="AT253" s="103"/>
      <c r="AU253" s="103"/>
      <c r="AV253" s="103"/>
      <c r="AW253" s="103"/>
      <c r="AX253" s="103"/>
      <c r="AY253" s="103"/>
      <c r="AZ253" s="103"/>
      <c r="BA253" s="103"/>
      <c r="BB253" s="103"/>
      <c r="BC253" s="103"/>
      <c r="BD253" s="103"/>
      <c r="BE253" s="103"/>
      <c r="BF253" s="103"/>
      <c r="BG253" s="103"/>
      <c r="BH253" s="103"/>
      <c r="BI253" s="103"/>
      <c r="BJ253" s="103"/>
      <c r="BK253" s="103"/>
      <c r="BL253" s="103"/>
      <c r="BM253" s="103"/>
      <c r="BN253" s="103"/>
      <c r="BO253" s="103"/>
      <c r="BP253" s="103"/>
      <c r="BQ253" s="103"/>
      <c r="BR253" s="103"/>
      <c r="BS253" s="103"/>
      <c r="BT253" s="103"/>
      <c r="BU253" s="103"/>
      <c r="BV253" s="104"/>
      <c r="BW253" s="104"/>
    </row>
    <row r="254" spans="1:75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15">
        <f>SUMIF('1'!B:B,summary!A:A,'1'!D:D)</f>
        <v>0</v>
      </c>
      <c r="H254" s="15">
        <f>SUMIF('2'!B:B,summary!A:A,'2'!D:D)</f>
        <v>0</v>
      </c>
      <c r="I254" s="15">
        <f>SUMIF('3'!B:B,summary!A:A,'3'!D:D)</f>
        <v>0</v>
      </c>
      <c r="J254" s="15">
        <f>SUMIF('4'!B:B,summary!A:A,'4'!D:D)</f>
        <v>0</v>
      </c>
      <c r="K254" s="15">
        <f>SUMIF('5'!B:B,summary!A:A,'5'!D:D)</f>
        <v>0</v>
      </c>
      <c r="L254" s="15">
        <f>SUMIF('6'!B:B,summary!A:A,'6'!D:D)</f>
        <v>0</v>
      </c>
      <c r="M254" s="15">
        <f>SUMIF('7'!B:B,summary!A:A,'7'!D:D)</f>
        <v>0</v>
      </c>
      <c r="N254" s="15">
        <f>SUMIF('8'!B:B,summary!A:A,'8'!D:D)</f>
        <v>0</v>
      </c>
      <c r="O254" s="15">
        <f>SUMIF('9'!B:B,summary!A:A,'9'!D:D)</f>
        <v>0</v>
      </c>
      <c r="P254" s="15">
        <f>SUMIF('10'!B:B,summary!A:A,'10'!D:D)</f>
        <v>0</v>
      </c>
      <c r="Q254" s="15">
        <f>SUMIF('11'!B:B,summary!A:A,'11'!D:D)</f>
        <v>0</v>
      </c>
      <c r="R254" s="15">
        <f>SUMIF('12'!B:B,summary!A:A,'12'!D:D)</f>
        <v>0</v>
      </c>
      <c r="S254" s="15">
        <f>SUMIF('13'!B:B,summary!A:A,'13'!D:D)</f>
        <v>0</v>
      </c>
      <c r="T254" s="15">
        <f>SUMIF('14'!B:B,summary!A:A,'14'!D:D)</f>
        <v>0</v>
      </c>
      <c r="U254" s="15">
        <f>SUMIF('15'!B:B,summary!A:A,'15'!D:D)</f>
        <v>0</v>
      </c>
      <c r="V254" s="15">
        <f>SUMIF('16'!B:B,summary!A:A,'16'!D:D)</f>
        <v>0</v>
      </c>
      <c r="W254" s="15">
        <f>SUMIF('17'!B:B,summary!A:A,'17'!D:D)</f>
        <v>0</v>
      </c>
      <c r="X254" s="15">
        <f>SUMIF('18'!B:B,summary!A:A,'18'!D:D)</f>
        <v>0</v>
      </c>
      <c r="Y254" s="15">
        <f>SUMIF('19'!B:B,summary!A:A,'19'!D:D)</f>
        <v>0</v>
      </c>
      <c r="Z254" s="15">
        <f>SUMIF('20'!B:B,summary!A:A,'20'!D:D)</f>
        <v>0</v>
      </c>
      <c r="AA254" s="15">
        <f>SUMIF('21'!B:B,summary!A:A,'21'!D:D)</f>
        <v>0</v>
      </c>
      <c r="AB254" s="15">
        <f>SUMIF('22'!B:B,summary!A:A,'22'!D:D)</f>
        <v>0</v>
      </c>
      <c r="AC254" s="15">
        <f>SUMIF('23'!B:B,summary!A:A,'23'!D:D)</f>
        <v>0</v>
      </c>
      <c r="AD254" s="15">
        <f>SUMIF('24'!B:B,summary!A:A,'24'!D:D)</f>
        <v>0</v>
      </c>
      <c r="AE254" s="15">
        <f>SUMIF('25'!B:B,summary!A:A,'25'!D:D)</f>
        <v>0</v>
      </c>
      <c r="AF254" s="15">
        <f>SUMIF('26'!B:B,summary!A:A,'26'!D:D)</f>
        <v>0</v>
      </c>
      <c r="AG254" s="15">
        <f>SUMIF('27'!B:B,summary!A:A,'27'!D:D)</f>
        <v>0</v>
      </c>
      <c r="AH254" s="15">
        <f>SUMIF('28'!B:B,summary!A:A,'28'!D:D)</f>
        <v>0</v>
      </c>
      <c r="AI254" s="15">
        <f>SUMIF('29'!B:B,summary!A:A,'29'!D:D)</f>
        <v>0</v>
      </c>
      <c r="AJ254" s="15">
        <f>SUMIF('30'!B:B,summary!A:A,'30'!D:D)</f>
        <v>0</v>
      </c>
      <c r="AK254" s="15">
        <f>SUMIF('31'!B:B,summary!A:A,'31'!D:D)</f>
        <v>0</v>
      </c>
      <c r="AL254" s="41">
        <f t="shared" si="30"/>
        <v>0</v>
      </c>
      <c r="AM254" s="75"/>
      <c r="AN254" s="96">
        <f t="shared" si="28"/>
        <v>0</v>
      </c>
      <c r="AO254" s="74">
        <f t="shared" si="29"/>
        <v>0</v>
      </c>
      <c r="AP254" s="101"/>
      <c r="AQ254" s="102"/>
      <c r="AR254" s="103"/>
      <c r="AS254" s="103"/>
      <c r="AT254" s="103"/>
      <c r="AU254" s="103"/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  <c r="BF254" s="103"/>
      <c r="BG254" s="103"/>
      <c r="BH254" s="103"/>
      <c r="BI254" s="103"/>
      <c r="BJ254" s="103"/>
      <c r="BK254" s="103"/>
      <c r="BL254" s="103"/>
      <c r="BM254" s="103"/>
      <c r="BN254" s="103"/>
      <c r="BO254" s="103"/>
      <c r="BP254" s="103"/>
      <c r="BQ254" s="103"/>
      <c r="BR254" s="103"/>
      <c r="BS254" s="103"/>
      <c r="BT254" s="103"/>
      <c r="BU254" s="103"/>
      <c r="BV254" s="104"/>
      <c r="BW254" s="104"/>
    </row>
    <row r="255" spans="1:75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15">
        <f>SUMIF('1'!B:B,summary!A:A,'1'!D:D)</f>
        <v>0</v>
      </c>
      <c r="H255" s="15">
        <f>SUMIF('2'!B:B,summary!A:A,'2'!D:D)</f>
        <v>0</v>
      </c>
      <c r="I255" s="15">
        <f>SUMIF('3'!B:B,summary!A:A,'3'!D:D)</f>
        <v>0</v>
      </c>
      <c r="J255" s="15">
        <f>SUMIF('4'!B:B,summary!A:A,'4'!D:D)</f>
        <v>0</v>
      </c>
      <c r="K255" s="15">
        <f>SUMIF('5'!B:B,summary!A:A,'5'!D:D)</f>
        <v>0</v>
      </c>
      <c r="L255" s="15">
        <f>SUMIF('6'!B:B,summary!A:A,'6'!D:D)</f>
        <v>0</v>
      </c>
      <c r="M255" s="15">
        <f>SUMIF('7'!B:B,summary!A:A,'7'!D:D)</f>
        <v>0</v>
      </c>
      <c r="N255" s="15">
        <f>SUMIF('8'!B:B,summary!A:A,'8'!D:D)</f>
        <v>0</v>
      </c>
      <c r="O255" s="15">
        <f>SUMIF('9'!B:B,summary!A:A,'9'!D:D)</f>
        <v>0</v>
      </c>
      <c r="P255" s="15">
        <f>SUMIF('10'!B:B,summary!A:A,'10'!D:D)</f>
        <v>0</v>
      </c>
      <c r="Q255" s="15">
        <f>SUMIF('11'!B:B,summary!A:A,'11'!D:D)</f>
        <v>0</v>
      </c>
      <c r="R255" s="15">
        <f>SUMIF('12'!B:B,summary!A:A,'12'!D:D)</f>
        <v>0</v>
      </c>
      <c r="S255" s="15">
        <f>SUMIF('13'!B:B,summary!A:A,'13'!D:D)</f>
        <v>0</v>
      </c>
      <c r="T255" s="15">
        <f>SUMIF('14'!B:B,summary!A:A,'14'!D:D)</f>
        <v>0</v>
      </c>
      <c r="U255" s="15">
        <f>SUMIF('15'!B:B,summary!A:A,'15'!D:D)</f>
        <v>0</v>
      </c>
      <c r="V255" s="15">
        <f>SUMIF('16'!B:B,summary!A:A,'16'!D:D)</f>
        <v>0</v>
      </c>
      <c r="W255" s="15">
        <f>SUMIF('17'!B:B,summary!A:A,'17'!D:D)</f>
        <v>0</v>
      </c>
      <c r="X255" s="15">
        <f>SUMIF('18'!B:B,summary!A:A,'18'!D:D)</f>
        <v>0</v>
      </c>
      <c r="Y255" s="15">
        <f>SUMIF('19'!B:B,summary!A:A,'19'!D:D)</f>
        <v>0</v>
      </c>
      <c r="Z255" s="15">
        <f>SUMIF('20'!B:B,summary!A:A,'20'!D:D)</f>
        <v>0</v>
      </c>
      <c r="AA255" s="15">
        <f>SUMIF('21'!B:B,summary!A:A,'21'!D:D)</f>
        <v>0</v>
      </c>
      <c r="AB255" s="15">
        <f>SUMIF('22'!B:B,summary!A:A,'22'!D:D)</f>
        <v>0</v>
      </c>
      <c r="AC255" s="15">
        <f>SUMIF('23'!B:B,summary!A:A,'23'!D:D)</f>
        <v>0</v>
      </c>
      <c r="AD255" s="15">
        <f>SUMIF('24'!B:B,summary!A:A,'24'!D:D)</f>
        <v>0</v>
      </c>
      <c r="AE255" s="15">
        <f>SUMIF('25'!B:B,summary!A:A,'25'!D:D)</f>
        <v>0</v>
      </c>
      <c r="AF255" s="15">
        <f>SUMIF('26'!B:B,summary!A:A,'26'!D:D)</f>
        <v>0</v>
      </c>
      <c r="AG255" s="15">
        <f>SUMIF('27'!B:B,summary!A:A,'27'!D:D)</f>
        <v>0</v>
      </c>
      <c r="AH255" s="15">
        <f>SUMIF('28'!B:B,summary!A:A,'28'!D:D)</f>
        <v>0</v>
      </c>
      <c r="AI255" s="15">
        <f>SUMIF('29'!B:B,summary!A:A,'29'!D:D)</f>
        <v>0</v>
      </c>
      <c r="AJ255" s="15">
        <f>SUMIF('30'!B:B,summary!A:A,'30'!D:D)</f>
        <v>0</v>
      </c>
      <c r="AK255" s="15">
        <f>SUMIF('31'!B:B,summary!A:A,'31'!D:D)</f>
        <v>0</v>
      </c>
      <c r="AL255" s="41">
        <f t="shared" si="30"/>
        <v>0</v>
      </c>
      <c r="AM255" s="75"/>
      <c r="AN255" s="96">
        <f t="shared" si="28"/>
        <v>0</v>
      </c>
      <c r="AO255" s="74">
        <f t="shared" si="29"/>
        <v>0</v>
      </c>
      <c r="AP255" s="101"/>
      <c r="AQ255" s="102"/>
      <c r="AR255" s="103"/>
      <c r="AS255" s="103"/>
      <c r="AT255" s="103"/>
      <c r="AU255" s="103"/>
      <c r="AV255" s="103"/>
      <c r="AW255" s="103"/>
      <c r="AX255" s="103"/>
      <c r="AY255" s="103"/>
      <c r="AZ255" s="103"/>
      <c r="BA255" s="103"/>
      <c r="BB255" s="103"/>
      <c r="BC255" s="103"/>
      <c r="BD255" s="103"/>
      <c r="BE255" s="103"/>
      <c r="BF255" s="103"/>
      <c r="BG255" s="103"/>
      <c r="BH255" s="103"/>
      <c r="BI255" s="103"/>
      <c r="BJ255" s="103"/>
      <c r="BK255" s="103"/>
      <c r="BL255" s="103"/>
      <c r="BM255" s="103"/>
      <c r="BN255" s="103"/>
      <c r="BO255" s="103"/>
      <c r="BP255" s="103"/>
      <c r="BQ255" s="103"/>
      <c r="BR255" s="103"/>
      <c r="BS255" s="103"/>
      <c r="BT255" s="103"/>
      <c r="BU255" s="103"/>
      <c r="BV255" s="104"/>
      <c r="BW255" s="104"/>
    </row>
    <row r="256" spans="1:75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15">
        <f>SUMIF('1'!B:B,summary!A:A,'1'!D:D)</f>
        <v>0</v>
      </c>
      <c r="H256" s="15">
        <f>SUMIF('2'!B:B,summary!A:A,'2'!D:D)</f>
        <v>0</v>
      </c>
      <c r="I256" s="15">
        <f>SUMIF('3'!B:B,summary!A:A,'3'!D:D)</f>
        <v>0</v>
      </c>
      <c r="J256" s="15">
        <f>SUMIF('4'!B:B,summary!A:A,'4'!D:D)</f>
        <v>0</v>
      </c>
      <c r="K256" s="15">
        <f>SUMIF('5'!B:B,summary!A:A,'5'!D:D)</f>
        <v>0</v>
      </c>
      <c r="L256" s="15">
        <f>SUMIF('6'!B:B,summary!A:A,'6'!D:D)</f>
        <v>0</v>
      </c>
      <c r="M256" s="15">
        <f>SUMIF('7'!B:B,summary!A:A,'7'!D:D)</f>
        <v>0</v>
      </c>
      <c r="N256" s="15">
        <f>SUMIF('8'!B:B,summary!A:A,'8'!D:D)</f>
        <v>0</v>
      </c>
      <c r="O256" s="15">
        <f>SUMIF('9'!B:B,summary!A:A,'9'!D:D)</f>
        <v>0</v>
      </c>
      <c r="P256" s="15">
        <f>SUMIF('10'!B:B,summary!A:A,'10'!D:D)</f>
        <v>0</v>
      </c>
      <c r="Q256" s="15">
        <f>SUMIF('11'!B:B,summary!A:A,'11'!D:D)</f>
        <v>0</v>
      </c>
      <c r="R256" s="15">
        <f>SUMIF('12'!B:B,summary!A:A,'12'!D:D)</f>
        <v>0</v>
      </c>
      <c r="S256" s="15">
        <f>SUMIF('13'!B:B,summary!A:A,'13'!D:D)</f>
        <v>0</v>
      </c>
      <c r="T256" s="15">
        <f>SUMIF('14'!B:B,summary!A:A,'14'!D:D)</f>
        <v>0</v>
      </c>
      <c r="U256" s="15">
        <f>SUMIF('15'!B:B,summary!A:A,'15'!D:D)</f>
        <v>0</v>
      </c>
      <c r="V256" s="15">
        <f>SUMIF('16'!B:B,summary!A:A,'16'!D:D)</f>
        <v>0</v>
      </c>
      <c r="W256" s="15">
        <f>SUMIF('17'!B:B,summary!A:A,'17'!D:D)</f>
        <v>0</v>
      </c>
      <c r="X256" s="15">
        <f>SUMIF('18'!B:B,summary!A:A,'18'!D:D)</f>
        <v>0</v>
      </c>
      <c r="Y256" s="15">
        <f>SUMIF('19'!B:B,summary!A:A,'19'!D:D)</f>
        <v>0</v>
      </c>
      <c r="Z256" s="15">
        <f>SUMIF('20'!B:B,summary!A:A,'20'!D:D)</f>
        <v>0</v>
      </c>
      <c r="AA256" s="15">
        <f>SUMIF('21'!B:B,summary!A:A,'21'!D:D)</f>
        <v>0</v>
      </c>
      <c r="AB256" s="15">
        <f>SUMIF('22'!B:B,summary!A:A,'22'!D:D)</f>
        <v>0</v>
      </c>
      <c r="AC256" s="15">
        <f>SUMIF('23'!B:B,summary!A:A,'23'!D:D)</f>
        <v>0</v>
      </c>
      <c r="AD256" s="15">
        <f>SUMIF('24'!B:B,summary!A:A,'24'!D:D)</f>
        <v>0</v>
      </c>
      <c r="AE256" s="15">
        <f>SUMIF('25'!B:B,summary!A:A,'25'!D:D)</f>
        <v>0</v>
      </c>
      <c r="AF256" s="15">
        <f>SUMIF('26'!B:B,summary!A:A,'26'!D:D)</f>
        <v>0</v>
      </c>
      <c r="AG256" s="15">
        <f>SUMIF('27'!B:B,summary!A:A,'27'!D:D)</f>
        <v>0</v>
      </c>
      <c r="AH256" s="15">
        <f>SUMIF('28'!B:B,summary!A:A,'28'!D:D)</f>
        <v>0</v>
      </c>
      <c r="AI256" s="15">
        <f>SUMIF('29'!B:B,summary!A:A,'29'!D:D)</f>
        <v>0</v>
      </c>
      <c r="AJ256" s="15">
        <f>SUMIF('30'!B:B,summary!A:A,'30'!D:D)</f>
        <v>0</v>
      </c>
      <c r="AK256" s="15">
        <f>SUMIF('31'!B:B,summary!A:A,'31'!D:D)</f>
        <v>0</v>
      </c>
      <c r="AL256" s="41">
        <f t="shared" si="30"/>
        <v>0</v>
      </c>
      <c r="AM256" s="75"/>
      <c r="AN256" s="96">
        <f t="shared" si="28"/>
        <v>0</v>
      </c>
      <c r="AO256" s="74">
        <f t="shared" si="29"/>
        <v>0</v>
      </c>
      <c r="AP256" s="101"/>
      <c r="AQ256" s="102"/>
      <c r="AR256" s="103"/>
      <c r="AS256" s="103"/>
      <c r="AT256" s="103"/>
      <c r="AU256" s="103"/>
      <c r="AV256" s="103"/>
      <c r="AW256" s="103"/>
      <c r="AX256" s="103"/>
      <c r="AY256" s="103"/>
      <c r="AZ256" s="103"/>
      <c r="BA256" s="103"/>
      <c r="BB256" s="103"/>
      <c r="BC256" s="103"/>
      <c r="BD256" s="103"/>
      <c r="BE256" s="103"/>
      <c r="BF256" s="103"/>
      <c r="BG256" s="103"/>
      <c r="BH256" s="103"/>
      <c r="BI256" s="103"/>
      <c r="BJ256" s="103"/>
      <c r="BK256" s="103"/>
      <c r="BL256" s="103"/>
      <c r="BM256" s="103"/>
      <c r="BN256" s="103"/>
      <c r="BO256" s="103"/>
      <c r="BP256" s="103"/>
      <c r="BQ256" s="103"/>
      <c r="BR256" s="103"/>
      <c r="BS256" s="103"/>
      <c r="BT256" s="103"/>
      <c r="BU256" s="103"/>
      <c r="BV256" s="104"/>
      <c r="BW256" s="104"/>
    </row>
    <row r="257" spans="1:75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15">
        <f>SUMIF('1'!B:B,summary!A:A,'1'!D:D)</f>
        <v>0</v>
      </c>
      <c r="H257" s="15">
        <f>SUMIF('2'!B:B,summary!A:A,'2'!D:D)</f>
        <v>0</v>
      </c>
      <c r="I257" s="15">
        <f>SUMIF('3'!B:B,summary!A:A,'3'!D:D)</f>
        <v>0</v>
      </c>
      <c r="J257" s="15">
        <f>SUMIF('4'!B:B,summary!A:A,'4'!D:D)</f>
        <v>0</v>
      </c>
      <c r="K257" s="15">
        <f>SUMIF('5'!B:B,summary!A:A,'5'!D:D)</f>
        <v>0</v>
      </c>
      <c r="L257" s="15">
        <f>SUMIF('6'!B:B,summary!A:A,'6'!D:D)</f>
        <v>0</v>
      </c>
      <c r="M257" s="15">
        <f>SUMIF('7'!B:B,summary!A:A,'7'!D:D)</f>
        <v>0</v>
      </c>
      <c r="N257" s="15">
        <f>SUMIF('8'!B:B,summary!A:A,'8'!D:D)</f>
        <v>0</v>
      </c>
      <c r="O257" s="15">
        <f>SUMIF('9'!B:B,summary!A:A,'9'!D:D)</f>
        <v>0</v>
      </c>
      <c r="P257" s="15">
        <f>SUMIF('10'!B:B,summary!A:A,'10'!D:D)</f>
        <v>0</v>
      </c>
      <c r="Q257" s="15">
        <f>SUMIF('11'!B:B,summary!A:A,'11'!D:D)</f>
        <v>0</v>
      </c>
      <c r="R257" s="15">
        <f>SUMIF('12'!B:B,summary!A:A,'12'!D:D)</f>
        <v>0</v>
      </c>
      <c r="S257" s="15">
        <f>SUMIF('13'!B:B,summary!A:A,'13'!D:D)</f>
        <v>0</v>
      </c>
      <c r="T257" s="15">
        <f>SUMIF('14'!B:B,summary!A:A,'14'!D:D)</f>
        <v>0</v>
      </c>
      <c r="U257" s="15">
        <f>SUMIF('15'!B:B,summary!A:A,'15'!D:D)</f>
        <v>0</v>
      </c>
      <c r="V257" s="15">
        <f>SUMIF('16'!B:B,summary!A:A,'16'!D:D)</f>
        <v>0</v>
      </c>
      <c r="W257" s="15">
        <f>SUMIF('17'!B:B,summary!A:A,'17'!D:D)</f>
        <v>0</v>
      </c>
      <c r="X257" s="15">
        <f>SUMIF('18'!B:B,summary!A:A,'18'!D:D)</f>
        <v>0</v>
      </c>
      <c r="Y257" s="15">
        <f>SUMIF('19'!B:B,summary!A:A,'19'!D:D)</f>
        <v>0</v>
      </c>
      <c r="Z257" s="15">
        <f>SUMIF('20'!B:B,summary!A:A,'20'!D:D)</f>
        <v>0</v>
      </c>
      <c r="AA257" s="15">
        <f>SUMIF('21'!B:B,summary!A:A,'21'!D:D)</f>
        <v>0</v>
      </c>
      <c r="AB257" s="15">
        <f>SUMIF('22'!B:B,summary!A:A,'22'!D:D)</f>
        <v>0</v>
      </c>
      <c r="AC257" s="15">
        <f>SUMIF('23'!B:B,summary!A:A,'23'!D:D)</f>
        <v>0</v>
      </c>
      <c r="AD257" s="15">
        <f>SUMIF('24'!B:B,summary!A:A,'24'!D:D)</f>
        <v>0</v>
      </c>
      <c r="AE257" s="15">
        <f>SUMIF('25'!B:B,summary!A:A,'25'!D:D)</f>
        <v>0</v>
      </c>
      <c r="AF257" s="15">
        <f>SUMIF('26'!B:B,summary!A:A,'26'!D:D)</f>
        <v>0</v>
      </c>
      <c r="AG257" s="15">
        <f>SUMIF('27'!B:B,summary!A:A,'27'!D:D)</f>
        <v>0</v>
      </c>
      <c r="AH257" s="15">
        <f>SUMIF('28'!B:B,summary!A:A,'28'!D:D)</f>
        <v>0</v>
      </c>
      <c r="AI257" s="15">
        <f>SUMIF('29'!B:B,summary!A:A,'29'!D:D)</f>
        <v>0</v>
      </c>
      <c r="AJ257" s="15">
        <f>SUMIF('30'!B:B,summary!A:A,'30'!D:D)</f>
        <v>0</v>
      </c>
      <c r="AK257" s="15">
        <f>SUMIF('31'!B:B,summary!A:A,'31'!D:D)</f>
        <v>0</v>
      </c>
      <c r="AL257" s="41">
        <f t="shared" si="30"/>
        <v>0</v>
      </c>
      <c r="AM257" s="75"/>
      <c r="AN257" s="96">
        <f t="shared" si="28"/>
        <v>0</v>
      </c>
      <c r="AO257" s="74">
        <f t="shared" si="29"/>
        <v>0</v>
      </c>
      <c r="AP257" s="101"/>
      <c r="AQ257" s="102"/>
      <c r="AR257" s="103"/>
      <c r="AS257" s="103"/>
      <c r="AT257" s="103"/>
      <c r="AU257" s="103"/>
      <c r="AV257" s="103"/>
      <c r="AW257" s="103"/>
      <c r="AX257" s="103"/>
      <c r="AY257" s="103"/>
      <c r="AZ257" s="103"/>
      <c r="BA257" s="103"/>
      <c r="BB257" s="103"/>
      <c r="BC257" s="103"/>
      <c r="BD257" s="103"/>
      <c r="BE257" s="103"/>
      <c r="BF257" s="103"/>
      <c r="BG257" s="103"/>
      <c r="BH257" s="103"/>
      <c r="BI257" s="103"/>
      <c r="BJ257" s="103"/>
      <c r="BK257" s="103"/>
      <c r="BL257" s="103"/>
      <c r="BM257" s="103"/>
      <c r="BN257" s="103"/>
      <c r="BO257" s="103"/>
      <c r="BP257" s="103"/>
      <c r="BQ257" s="103"/>
      <c r="BR257" s="103"/>
      <c r="BS257" s="103"/>
      <c r="BT257" s="103"/>
      <c r="BU257" s="103"/>
      <c r="BV257" s="104"/>
      <c r="BW257" s="104"/>
    </row>
    <row r="258" spans="1:75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15">
        <f>SUMIF('1'!B:B,summary!A:A,'1'!D:D)</f>
        <v>4</v>
      </c>
      <c r="H258" s="15">
        <f>SUMIF('2'!B:B,summary!A:A,'2'!D:D)</f>
        <v>2</v>
      </c>
      <c r="I258" s="15">
        <f>SUMIF('3'!B:B,summary!A:A,'3'!D:D)</f>
        <v>1</v>
      </c>
      <c r="J258" s="15">
        <f>SUMIF('4'!B:B,summary!A:A,'4'!D:D)</f>
        <v>0</v>
      </c>
      <c r="K258" s="15">
        <f>SUMIF('5'!B:B,summary!A:A,'5'!D:D)</f>
        <v>3</v>
      </c>
      <c r="L258" s="15">
        <f>SUMIF('6'!B:B,summary!A:A,'6'!D:D)</f>
        <v>0</v>
      </c>
      <c r="M258" s="15">
        <f>SUMIF('7'!B:B,summary!A:A,'7'!D:D)</f>
        <v>0</v>
      </c>
      <c r="N258" s="15">
        <f>SUMIF('8'!B:B,summary!A:A,'8'!D:D)</f>
        <v>0</v>
      </c>
      <c r="O258" s="15">
        <f>SUMIF('9'!B:B,summary!A:A,'9'!D:D)</f>
        <v>3</v>
      </c>
      <c r="P258" s="15">
        <f>SUMIF('10'!B:B,summary!A:A,'10'!D:D)</f>
        <v>0</v>
      </c>
      <c r="Q258" s="15">
        <f>SUMIF('11'!B:B,summary!A:A,'11'!D:D)</f>
        <v>0</v>
      </c>
      <c r="R258" s="15">
        <f>SUMIF('12'!B:B,summary!A:A,'12'!D:D)</f>
        <v>3</v>
      </c>
      <c r="S258" s="15">
        <f>SUMIF('13'!B:B,summary!A:A,'13'!D:D)</f>
        <v>1</v>
      </c>
      <c r="T258" s="15">
        <f>SUMIF('14'!B:B,summary!A:A,'14'!D:D)</f>
        <v>0</v>
      </c>
      <c r="U258" s="15">
        <f>SUMIF('15'!B:B,summary!A:A,'15'!D:D)</f>
        <v>1</v>
      </c>
      <c r="V258" s="15">
        <f>SUMIF('16'!B:B,summary!A:A,'16'!D:D)</f>
        <v>0</v>
      </c>
      <c r="W258" s="15">
        <f>SUMIF('17'!B:B,summary!A:A,'17'!D:D)</f>
        <v>1</v>
      </c>
      <c r="X258" s="15">
        <f>SUMIF('18'!B:B,summary!A:A,'18'!D:D)</f>
        <v>0</v>
      </c>
      <c r="Y258" s="15">
        <f>SUMIF('19'!B:B,summary!A:A,'19'!D:D)</f>
        <v>4</v>
      </c>
      <c r="Z258" s="15">
        <f>SUMIF('20'!B:B,summary!A:A,'20'!D:D)</f>
        <v>1</v>
      </c>
      <c r="AA258" s="15">
        <f>SUMIF('21'!B:B,summary!A:A,'21'!D:D)</f>
        <v>0</v>
      </c>
      <c r="AB258" s="15">
        <f>SUMIF('22'!B:B,summary!A:A,'22'!D:D)</f>
        <v>2</v>
      </c>
      <c r="AC258" s="15">
        <f>SUMIF('23'!B:B,summary!A:A,'23'!D:D)</f>
        <v>1</v>
      </c>
      <c r="AD258" s="15">
        <f>SUMIF('24'!B:B,summary!A:A,'24'!D:D)</f>
        <v>3</v>
      </c>
      <c r="AE258" s="15">
        <f>SUMIF('25'!B:B,summary!A:A,'25'!D:D)</f>
        <v>1</v>
      </c>
      <c r="AF258" s="15">
        <f>SUMIF('26'!B:B,summary!A:A,'26'!D:D)</f>
        <v>1</v>
      </c>
      <c r="AG258" s="15">
        <f>SUMIF('27'!B:B,summary!A:A,'27'!D:D)</f>
        <v>0</v>
      </c>
      <c r="AH258" s="15">
        <f>SUMIF('28'!B:B,summary!A:A,'28'!D:D)</f>
        <v>0</v>
      </c>
      <c r="AI258" s="15">
        <f>SUMIF('29'!B:B,summary!A:A,'29'!D:D)</f>
        <v>1</v>
      </c>
      <c r="AJ258" s="15">
        <f>SUMIF('30'!B:B,summary!A:A,'30'!D:D)</f>
        <v>1</v>
      </c>
      <c r="AK258" s="15">
        <f>SUMIF('31'!B:B,summary!A:A,'31'!D:D)</f>
        <v>0</v>
      </c>
      <c r="AL258" s="41">
        <f t="shared" si="30"/>
        <v>34</v>
      </c>
      <c r="AM258" s="75"/>
      <c r="AN258" s="96">
        <f t="shared" si="28"/>
        <v>0</v>
      </c>
      <c r="AO258" s="74">
        <f t="shared" si="29"/>
        <v>-34</v>
      </c>
      <c r="AP258" s="101"/>
      <c r="AQ258" s="102"/>
      <c r="AR258" s="103"/>
      <c r="AS258" s="103"/>
      <c r="AT258" s="103"/>
      <c r="AU258" s="103"/>
      <c r="AV258" s="103"/>
      <c r="AW258" s="103"/>
      <c r="AX258" s="103"/>
      <c r="AY258" s="103"/>
      <c r="AZ258" s="103"/>
      <c r="BA258" s="103"/>
      <c r="BB258" s="103"/>
      <c r="BC258" s="103"/>
      <c r="BD258" s="103"/>
      <c r="BE258" s="103"/>
      <c r="BF258" s="103"/>
      <c r="BG258" s="103"/>
      <c r="BH258" s="103"/>
      <c r="BI258" s="103"/>
      <c r="BJ258" s="103"/>
      <c r="BK258" s="103"/>
      <c r="BL258" s="103"/>
      <c r="BM258" s="103"/>
      <c r="BN258" s="103"/>
      <c r="BO258" s="103"/>
      <c r="BP258" s="103"/>
      <c r="BQ258" s="103"/>
      <c r="BR258" s="103"/>
      <c r="BS258" s="103"/>
      <c r="BT258" s="103"/>
      <c r="BU258" s="103"/>
      <c r="BV258" s="104"/>
      <c r="BW258" s="104"/>
    </row>
    <row r="259" spans="1:75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15">
        <f>SUMIF('1'!B:B,summary!A:A,'1'!D:D)</f>
        <v>0</v>
      </c>
      <c r="H259" s="15">
        <f>SUMIF('2'!B:B,summary!A:A,'2'!D:D)</f>
        <v>0</v>
      </c>
      <c r="I259" s="15">
        <f>SUMIF('3'!B:B,summary!A:A,'3'!D:D)</f>
        <v>0</v>
      </c>
      <c r="J259" s="15">
        <f>SUMIF('4'!B:B,summary!A:A,'4'!D:D)</f>
        <v>0</v>
      </c>
      <c r="K259" s="15">
        <f>SUMIF('5'!B:B,summary!A:A,'5'!D:D)</f>
        <v>0</v>
      </c>
      <c r="L259" s="15">
        <f>SUMIF('6'!B:B,summary!A:A,'6'!D:D)</f>
        <v>0</v>
      </c>
      <c r="M259" s="15">
        <f>SUMIF('7'!B:B,summary!A:A,'7'!D:D)</f>
        <v>0</v>
      </c>
      <c r="N259" s="15">
        <f>SUMIF('8'!B:B,summary!A:A,'8'!D:D)</f>
        <v>0</v>
      </c>
      <c r="O259" s="15">
        <f>SUMIF('9'!B:B,summary!A:A,'9'!D:D)</f>
        <v>0</v>
      </c>
      <c r="P259" s="15">
        <f>SUMIF('10'!B:B,summary!A:A,'10'!D:D)</f>
        <v>0</v>
      </c>
      <c r="Q259" s="15">
        <f>SUMIF('11'!B:B,summary!A:A,'11'!D:D)</f>
        <v>0</v>
      </c>
      <c r="R259" s="15">
        <f>SUMIF('12'!B:B,summary!A:A,'12'!D:D)</f>
        <v>0</v>
      </c>
      <c r="S259" s="15">
        <f>SUMIF('13'!B:B,summary!A:A,'13'!D:D)</f>
        <v>0</v>
      </c>
      <c r="T259" s="15">
        <f>SUMIF('14'!B:B,summary!A:A,'14'!D:D)</f>
        <v>0</v>
      </c>
      <c r="U259" s="15">
        <f>SUMIF('15'!B:B,summary!A:A,'15'!D:D)</f>
        <v>0</v>
      </c>
      <c r="V259" s="15">
        <f>SUMIF('16'!B:B,summary!A:A,'16'!D:D)</f>
        <v>0</v>
      </c>
      <c r="W259" s="15">
        <f>SUMIF('17'!B:B,summary!A:A,'17'!D:D)</f>
        <v>1</v>
      </c>
      <c r="X259" s="15">
        <f>SUMIF('18'!B:B,summary!A:A,'18'!D:D)</f>
        <v>0</v>
      </c>
      <c r="Y259" s="15">
        <f>SUMIF('19'!B:B,summary!A:A,'19'!D:D)</f>
        <v>0</v>
      </c>
      <c r="Z259" s="15">
        <f>SUMIF('20'!B:B,summary!A:A,'20'!D:D)</f>
        <v>0</v>
      </c>
      <c r="AA259" s="15">
        <f>SUMIF('21'!B:B,summary!A:A,'21'!D:D)</f>
        <v>0</v>
      </c>
      <c r="AB259" s="15">
        <f>SUMIF('22'!B:B,summary!A:A,'22'!D:D)</f>
        <v>0</v>
      </c>
      <c r="AC259" s="15">
        <f>SUMIF('23'!B:B,summary!A:A,'23'!D:D)</f>
        <v>0</v>
      </c>
      <c r="AD259" s="15">
        <f>SUMIF('24'!B:B,summary!A:A,'24'!D:D)</f>
        <v>0</v>
      </c>
      <c r="AE259" s="15">
        <f>SUMIF('25'!B:B,summary!A:A,'25'!D:D)</f>
        <v>0</v>
      </c>
      <c r="AF259" s="15">
        <f>SUMIF('26'!B:B,summary!A:A,'26'!D:D)</f>
        <v>0</v>
      </c>
      <c r="AG259" s="15">
        <f>SUMIF('27'!B:B,summary!A:A,'27'!D:D)</f>
        <v>0</v>
      </c>
      <c r="AH259" s="15">
        <f>SUMIF('28'!B:B,summary!A:A,'28'!D:D)</f>
        <v>0</v>
      </c>
      <c r="AI259" s="15">
        <f>SUMIF('29'!B:B,summary!A:A,'29'!D:D)</f>
        <v>0</v>
      </c>
      <c r="AJ259" s="15">
        <f>SUMIF('30'!B:B,summary!A:A,'30'!D:D)</f>
        <v>0</v>
      </c>
      <c r="AK259" s="15">
        <f>SUMIF('31'!B:B,summary!A:A,'31'!D:D)</f>
        <v>0</v>
      </c>
      <c r="AL259" s="41">
        <f t="shared" si="30"/>
        <v>1</v>
      </c>
      <c r="AM259" s="75"/>
      <c r="AN259" s="96">
        <f t="shared" si="28"/>
        <v>0</v>
      </c>
      <c r="AO259" s="74">
        <f t="shared" si="29"/>
        <v>-1</v>
      </c>
      <c r="AP259" s="101"/>
      <c r="AQ259" s="102"/>
      <c r="AR259" s="103"/>
      <c r="AS259" s="103"/>
      <c r="AT259" s="103"/>
      <c r="AU259" s="103"/>
      <c r="AV259" s="103"/>
      <c r="AW259" s="103"/>
      <c r="AX259" s="103"/>
      <c r="AY259" s="103"/>
      <c r="AZ259" s="103"/>
      <c r="BA259" s="103"/>
      <c r="BB259" s="103"/>
      <c r="BC259" s="103"/>
      <c r="BD259" s="103"/>
      <c r="BE259" s="103"/>
      <c r="BF259" s="103"/>
      <c r="BG259" s="103"/>
      <c r="BH259" s="103"/>
      <c r="BI259" s="103"/>
      <c r="BJ259" s="103"/>
      <c r="BK259" s="103"/>
      <c r="BL259" s="103"/>
      <c r="BM259" s="103"/>
      <c r="BN259" s="103"/>
      <c r="BO259" s="103"/>
      <c r="BP259" s="103"/>
      <c r="BQ259" s="103"/>
      <c r="BR259" s="103"/>
      <c r="BS259" s="103"/>
      <c r="BT259" s="103"/>
      <c r="BU259" s="103"/>
      <c r="BV259" s="104"/>
      <c r="BW259" s="104"/>
    </row>
    <row r="260" spans="1:75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15">
        <f>SUMIF('1'!B:B,summary!A:A,'1'!D:D)</f>
        <v>0</v>
      </c>
      <c r="H260" s="15">
        <f>SUMIF('2'!B:B,summary!A:A,'2'!D:D)</f>
        <v>0</v>
      </c>
      <c r="I260" s="15">
        <f>SUMIF('3'!B:B,summary!A:A,'3'!D:D)</f>
        <v>0</v>
      </c>
      <c r="J260" s="15">
        <f>SUMIF('4'!B:B,summary!A:A,'4'!D:D)</f>
        <v>0</v>
      </c>
      <c r="K260" s="15">
        <f>SUMIF('5'!B:B,summary!A:A,'5'!D:D)</f>
        <v>0</v>
      </c>
      <c r="L260" s="15">
        <f>SUMIF('6'!B:B,summary!A:A,'6'!D:D)</f>
        <v>0</v>
      </c>
      <c r="M260" s="15">
        <f>SUMIF('7'!B:B,summary!A:A,'7'!D:D)</f>
        <v>0</v>
      </c>
      <c r="N260" s="15">
        <f>SUMIF('8'!B:B,summary!A:A,'8'!D:D)</f>
        <v>0</v>
      </c>
      <c r="O260" s="15">
        <f>SUMIF('9'!B:B,summary!A:A,'9'!D:D)</f>
        <v>0</v>
      </c>
      <c r="P260" s="15">
        <f>SUMIF('10'!B:B,summary!A:A,'10'!D:D)</f>
        <v>0</v>
      </c>
      <c r="Q260" s="15">
        <f>SUMIF('11'!B:B,summary!A:A,'11'!D:D)</f>
        <v>0</v>
      </c>
      <c r="R260" s="15">
        <f>SUMIF('12'!B:B,summary!A:A,'12'!D:D)</f>
        <v>0</v>
      </c>
      <c r="S260" s="15">
        <f>SUMIF('13'!B:B,summary!A:A,'13'!D:D)</f>
        <v>0</v>
      </c>
      <c r="T260" s="15">
        <f>SUMIF('14'!B:B,summary!A:A,'14'!D:D)</f>
        <v>0</v>
      </c>
      <c r="U260" s="15">
        <f>SUMIF('15'!B:B,summary!A:A,'15'!D:D)</f>
        <v>0</v>
      </c>
      <c r="V260" s="15">
        <f>SUMIF('16'!B:B,summary!A:A,'16'!D:D)</f>
        <v>0</v>
      </c>
      <c r="W260" s="15">
        <f>SUMIF('17'!B:B,summary!A:A,'17'!D:D)</f>
        <v>0</v>
      </c>
      <c r="X260" s="15">
        <f>SUMIF('18'!B:B,summary!A:A,'18'!D:D)</f>
        <v>0</v>
      </c>
      <c r="Y260" s="15">
        <f>SUMIF('19'!B:B,summary!A:A,'19'!D:D)</f>
        <v>0</v>
      </c>
      <c r="Z260" s="15">
        <f>SUMIF('20'!B:B,summary!A:A,'20'!D:D)</f>
        <v>0</v>
      </c>
      <c r="AA260" s="15">
        <f>SUMIF('21'!B:B,summary!A:A,'21'!D:D)</f>
        <v>0</v>
      </c>
      <c r="AB260" s="15">
        <f>SUMIF('22'!B:B,summary!A:A,'22'!D:D)</f>
        <v>0</v>
      </c>
      <c r="AC260" s="15">
        <f>SUMIF('23'!B:B,summary!A:A,'23'!D:D)</f>
        <v>0</v>
      </c>
      <c r="AD260" s="15">
        <f>SUMIF('24'!B:B,summary!A:A,'24'!D:D)</f>
        <v>0</v>
      </c>
      <c r="AE260" s="15">
        <f>SUMIF('25'!B:B,summary!A:A,'25'!D:D)</f>
        <v>0</v>
      </c>
      <c r="AF260" s="15">
        <f>SUMIF('26'!B:B,summary!A:A,'26'!D:D)</f>
        <v>0</v>
      </c>
      <c r="AG260" s="15">
        <f>SUMIF('27'!B:B,summary!A:A,'27'!D:D)</f>
        <v>0</v>
      </c>
      <c r="AH260" s="15">
        <f>SUMIF('28'!B:B,summary!A:A,'28'!D:D)</f>
        <v>0</v>
      </c>
      <c r="AI260" s="15">
        <f>SUMIF('29'!B:B,summary!A:A,'29'!D:D)</f>
        <v>0</v>
      </c>
      <c r="AJ260" s="15">
        <f>SUMIF('30'!B:B,summary!A:A,'30'!D:D)</f>
        <v>0</v>
      </c>
      <c r="AK260" s="15">
        <f>SUMIF('31'!B:B,summary!A:A,'31'!D:D)</f>
        <v>0</v>
      </c>
      <c r="AL260" s="41">
        <f t="shared" si="30"/>
        <v>0</v>
      </c>
      <c r="AM260" s="75"/>
      <c r="AN260" s="96">
        <f t="shared" si="28"/>
        <v>0</v>
      </c>
      <c r="AO260" s="74">
        <f t="shared" si="29"/>
        <v>0</v>
      </c>
      <c r="AP260" s="101"/>
      <c r="AQ260" s="102"/>
      <c r="AR260" s="103"/>
      <c r="AS260" s="103"/>
      <c r="AT260" s="103"/>
      <c r="AU260" s="103"/>
      <c r="AV260" s="103"/>
      <c r="AW260" s="103"/>
      <c r="AX260" s="103"/>
      <c r="AY260" s="103"/>
      <c r="AZ260" s="103"/>
      <c r="BA260" s="103"/>
      <c r="BB260" s="103"/>
      <c r="BC260" s="103"/>
      <c r="BD260" s="103"/>
      <c r="BE260" s="103"/>
      <c r="BF260" s="103"/>
      <c r="BG260" s="103"/>
      <c r="BH260" s="103"/>
      <c r="BI260" s="103"/>
      <c r="BJ260" s="103"/>
      <c r="BK260" s="103"/>
      <c r="BL260" s="103"/>
      <c r="BM260" s="103"/>
      <c r="BN260" s="103"/>
      <c r="BO260" s="103"/>
      <c r="BP260" s="103"/>
      <c r="BQ260" s="103"/>
      <c r="BR260" s="103"/>
      <c r="BS260" s="103"/>
      <c r="BT260" s="103"/>
      <c r="BU260" s="103"/>
      <c r="BV260" s="104"/>
      <c r="BW260" s="104"/>
    </row>
    <row r="261" spans="1:75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15">
        <f>SUMIF('1'!B:B,summary!A:A,'1'!D:D)</f>
        <v>1</v>
      </c>
      <c r="H261" s="15">
        <f>SUMIF('2'!B:B,summary!A:A,'2'!D:D)</f>
        <v>2</v>
      </c>
      <c r="I261" s="15">
        <f>SUMIF('3'!B:B,summary!A:A,'3'!D:D)</f>
        <v>1</v>
      </c>
      <c r="J261" s="15">
        <f>SUMIF('4'!B:B,summary!A:A,'4'!D:D)</f>
        <v>0</v>
      </c>
      <c r="K261" s="15">
        <f>SUMIF('5'!B:B,summary!A:A,'5'!D:D)</f>
        <v>1</v>
      </c>
      <c r="L261" s="15">
        <f>SUMIF('6'!B:B,summary!A:A,'6'!D:D)</f>
        <v>2</v>
      </c>
      <c r="M261" s="15">
        <f>SUMIF('7'!B:B,summary!A:A,'7'!D:D)</f>
        <v>0</v>
      </c>
      <c r="N261" s="15">
        <f>SUMIF('8'!B:B,summary!A:A,'8'!D:D)</f>
        <v>0</v>
      </c>
      <c r="O261" s="15">
        <f>SUMIF('9'!B:B,summary!A:A,'9'!D:D)</f>
        <v>1</v>
      </c>
      <c r="P261" s="15">
        <f>SUMIF('10'!B:B,summary!A:A,'10'!D:D)</f>
        <v>6</v>
      </c>
      <c r="Q261" s="15">
        <f>SUMIF('11'!B:B,summary!A:A,'11'!D:D)</f>
        <v>0</v>
      </c>
      <c r="R261" s="15">
        <f>SUMIF('12'!B:B,summary!A:A,'12'!D:D)</f>
        <v>1</v>
      </c>
      <c r="S261" s="15">
        <f>SUMIF('13'!B:B,summary!A:A,'13'!D:D)</f>
        <v>1</v>
      </c>
      <c r="T261" s="15">
        <f>SUMIF('14'!B:B,summary!A:A,'14'!D:D)</f>
        <v>0</v>
      </c>
      <c r="U261" s="15">
        <f>SUMIF('15'!B:B,summary!A:A,'15'!D:D)</f>
        <v>0</v>
      </c>
      <c r="V261" s="15">
        <f>SUMIF('16'!B:B,summary!A:A,'16'!D:D)</f>
        <v>1</v>
      </c>
      <c r="W261" s="15">
        <f>SUMIF('17'!B:B,summary!A:A,'17'!D:D)</f>
        <v>1</v>
      </c>
      <c r="X261" s="15">
        <f>SUMIF('18'!B:B,summary!A:A,'18'!D:D)</f>
        <v>0</v>
      </c>
      <c r="Y261" s="15">
        <f>SUMIF('19'!B:B,summary!A:A,'19'!D:D)</f>
        <v>2</v>
      </c>
      <c r="Z261" s="15">
        <f>SUMIF('20'!B:B,summary!A:A,'20'!D:D)</f>
        <v>1</v>
      </c>
      <c r="AA261" s="15">
        <f>SUMIF('21'!B:B,summary!A:A,'21'!D:D)</f>
        <v>0</v>
      </c>
      <c r="AB261" s="15">
        <f>SUMIF('22'!B:B,summary!A:A,'22'!D:D)</f>
        <v>0</v>
      </c>
      <c r="AC261" s="15">
        <f>SUMIF('23'!B:B,summary!A:A,'23'!D:D)</f>
        <v>0</v>
      </c>
      <c r="AD261" s="15">
        <f>SUMIF('24'!B:B,summary!A:A,'24'!D:D)</f>
        <v>2</v>
      </c>
      <c r="AE261" s="15">
        <f>SUMIF('25'!B:B,summary!A:A,'25'!D:D)</f>
        <v>0</v>
      </c>
      <c r="AF261" s="15">
        <f>SUMIF('26'!B:B,summary!A:A,'26'!D:D)</f>
        <v>1</v>
      </c>
      <c r="AG261" s="15">
        <f>SUMIF('27'!B:B,summary!A:A,'27'!D:D)</f>
        <v>1</v>
      </c>
      <c r="AH261" s="15">
        <f>SUMIF('28'!B:B,summary!A:A,'28'!D:D)</f>
        <v>0</v>
      </c>
      <c r="AI261" s="15">
        <f>SUMIF('29'!B:B,summary!A:A,'29'!D:D)</f>
        <v>1</v>
      </c>
      <c r="AJ261" s="15">
        <f>SUMIF('30'!B:B,summary!A:A,'30'!D:D)</f>
        <v>0</v>
      </c>
      <c r="AK261" s="15">
        <f>SUMIF('31'!B:B,summary!A:A,'31'!D:D)</f>
        <v>0</v>
      </c>
      <c r="AL261" s="41">
        <f t="shared" si="30"/>
        <v>26</v>
      </c>
      <c r="AM261" s="75"/>
      <c r="AN261" s="96">
        <f t="shared" si="28"/>
        <v>0</v>
      </c>
      <c r="AO261" s="74">
        <f t="shared" si="29"/>
        <v>-26</v>
      </c>
      <c r="AP261" s="101"/>
      <c r="AQ261" s="102"/>
      <c r="AR261" s="103"/>
      <c r="AS261" s="103"/>
      <c r="AT261" s="103"/>
      <c r="AU261" s="103"/>
      <c r="AV261" s="103"/>
      <c r="AW261" s="103"/>
      <c r="AX261" s="103"/>
      <c r="AY261" s="103"/>
      <c r="AZ261" s="103"/>
      <c r="BA261" s="103"/>
      <c r="BB261" s="103"/>
      <c r="BC261" s="103"/>
      <c r="BD261" s="103"/>
      <c r="BE261" s="103"/>
      <c r="BF261" s="103"/>
      <c r="BG261" s="103"/>
      <c r="BH261" s="103"/>
      <c r="BI261" s="103"/>
      <c r="BJ261" s="103"/>
      <c r="BK261" s="103"/>
      <c r="BL261" s="103"/>
      <c r="BM261" s="103"/>
      <c r="BN261" s="103"/>
      <c r="BO261" s="103"/>
      <c r="BP261" s="103"/>
      <c r="BQ261" s="103"/>
      <c r="BR261" s="103"/>
      <c r="BS261" s="103"/>
      <c r="BT261" s="103"/>
      <c r="BU261" s="103"/>
      <c r="BV261" s="104"/>
      <c r="BW261" s="104"/>
    </row>
    <row r="262" spans="1:75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15">
        <f>SUMIF('1'!B:B,summary!A:A,'1'!D:D)</f>
        <v>0</v>
      </c>
      <c r="H262" s="15">
        <f>SUMIF('2'!B:B,summary!A:A,'2'!D:D)</f>
        <v>0</v>
      </c>
      <c r="I262" s="15">
        <f>SUMIF('3'!B:B,summary!A:A,'3'!D:D)</f>
        <v>0</v>
      </c>
      <c r="J262" s="15">
        <f>SUMIF('4'!B:B,summary!A:A,'4'!D:D)</f>
        <v>0</v>
      </c>
      <c r="K262" s="15">
        <f>SUMIF('5'!B:B,summary!A:A,'5'!D:D)</f>
        <v>0</v>
      </c>
      <c r="L262" s="15">
        <f>SUMIF('6'!B:B,summary!A:A,'6'!D:D)</f>
        <v>0</v>
      </c>
      <c r="M262" s="15">
        <f>SUMIF('7'!B:B,summary!A:A,'7'!D:D)</f>
        <v>0</v>
      </c>
      <c r="N262" s="15">
        <f>SUMIF('8'!B:B,summary!A:A,'8'!D:D)</f>
        <v>0</v>
      </c>
      <c r="O262" s="15">
        <f>SUMIF('9'!B:B,summary!A:A,'9'!D:D)</f>
        <v>0</v>
      </c>
      <c r="P262" s="15">
        <f>SUMIF('10'!B:B,summary!A:A,'10'!D:D)</f>
        <v>0</v>
      </c>
      <c r="Q262" s="15">
        <f>SUMIF('11'!B:B,summary!A:A,'11'!D:D)</f>
        <v>0</v>
      </c>
      <c r="R262" s="15">
        <f>SUMIF('12'!B:B,summary!A:A,'12'!D:D)</f>
        <v>0</v>
      </c>
      <c r="S262" s="15">
        <f>SUMIF('13'!B:B,summary!A:A,'13'!D:D)</f>
        <v>0</v>
      </c>
      <c r="T262" s="15">
        <f>SUMIF('14'!B:B,summary!A:A,'14'!D:D)</f>
        <v>0</v>
      </c>
      <c r="U262" s="15">
        <f>SUMIF('15'!B:B,summary!A:A,'15'!D:D)</f>
        <v>0</v>
      </c>
      <c r="V262" s="15">
        <f>SUMIF('16'!B:B,summary!A:A,'16'!D:D)</f>
        <v>0</v>
      </c>
      <c r="W262" s="15">
        <f>SUMIF('17'!B:B,summary!A:A,'17'!D:D)</f>
        <v>0</v>
      </c>
      <c r="X262" s="15">
        <f>SUMIF('18'!B:B,summary!A:A,'18'!D:D)</f>
        <v>0</v>
      </c>
      <c r="Y262" s="15">
        <f>SUMIF('19'!B:B,summary!A:A,'19'!D:D)</f>
        <v>0</v>
      </c>
      <c r="Z262" s="15">
        <f>SUMIF('20'!B:B,summary!A:A,'20'!D:D)</f>
        <v>0</v>
      </c>
      <c r="AA262" s="15">
        <f>SUMIF('21'!B:B,summary!A:A,'21'!D:D)</f>
        <v>0</v>
      </c>
      <c r="AB262" s="15">
        <f>SUMIF('22'!B:B,summary!A:A,'22'!D:D)</f>
        <v>0</v>
      </c>
      <c r="AC262" s="15">
        <f>SUMIF('23'!B:B,summary!A:A,'23'!D:D)</f>
        <v>0</v>
      </c>
      <c r="AD262" s="15">
        <f>SUMIF('24'!B:B,summary!A:A,'24'!D:D)</f>
        <v>0</v>
      </c>
      <c r="AE262" s="15">
        <f>SUMIF('25'!B:B,summary!A:A,'25'!D:D)</f>
        <v>0</v>
      </c>
      <c r="AF262" s="15">
        <f>SUMIF('26'!B:B,summary!A:A,'26'!D:D)</f>
        <v>0</v>
      </c>
      <c r="AG262" s="15">
        <f>SUMIF('27'!B:B,summary!A:A,'27'!D:D)</f>
        <v>0</v>
      </c>
      <c r="AH262" s="15">
        <f>SUMIF('28'!B:B,summary!A:A,'28'!D:D)</f>
        <v>0</v>
      </c>
      <c r="AI262" s="15">
        <f>SUMIF('29'!B:B,summary!A:A,'29'!D:D)</f>
        <v>0</v>
      </c>
      <c r="AJ262" s="15">
        <f>SUMIF('30'!B:B,summary!A:A,'30'!D:D)</f>
        <v>0</v>
      </c>
      <c r="AK262" s="15">
        <f>SUMIF('31'!B:B,summary!A:A,'31'!D:D)</f>
        <v>0</v>
      </c>
      <c r="AL262" s="41">
        <f t="shared" si="30"/>
        <v>0</v>
      </c>
      <c r="AM262" s="75"/>
      <c r="AN262" s="96">
        <f t="shared" ref="AN262:AN325" si="31">SUM(AP262:BU262)</f>
        <v>0</v>
      </c>
      <c r="AO262" s="74">
        <f t="shared" ref="AO262:AO325" si="32">AM262+AN262-AL262</f>
        <v>0</v>
      </c>
      <c r="AP262" s="101"/>
      <c r="AQ262" s="102"/>
      <c r="AR262" s="103"/>
      <c r="AS262" s="103"/>
      <c r="AT262" s="103"/>
      <c r="AU262" s="103"/>
      <c r="AV262" s="103"/>
      <c r="AW262" s="103"/>
      <c r="AX262" s="103"/>
      <c r="AY262" s="103"/>
      <c r="AZ262" s="103"/>
      <c r="BA262" s="103"/>
      <c r="BB262" s="103"/>
      <c r="BC262" s="103"/>
      <c r="BD262" s="103"/>
      <c r="BE262" s="103"/>
      <c r="BF262" s="103"/>
      <c r="BG262" s="103"/>
      <c r="BH262" s="103"/>
      <c r="BI262" s="103"/>
      <c r="BJ262" s="103"/>
      <c r="BK262" s="103"/>
      <c r="BL262" s="103"/>
      <c r="BM262" s="103"/>
      <c r="BN262" s="103"/>
      <c r="BO262" s="103"/>
      <c r="BP262" s="103"/>
      <c r="BQ262" s="103"/>
      <c r="BR262" s="103"/>
      <c r="BS262" s="103"/>
      <c r="BT262" s="103"/>
      <c r="BU262" s="103"/>
      <c r="BV262" s="104"/>
      <c r="BW262" s="104"/>
    </row>
    <row r="263" spans="1:75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15">
        <f>SUMIF('1'!B:B,summary!A:A,'1'!D:D)</f>
        <v>0</v>
      </c>
      <c r="H263" s="15">
        <f>SUMIF('2'!B:B,summary!A:A,'2'!D:D)</f>
        <v>0</v>
      </c>
      <c r="I263" s="15">
        <f>SUMIF('3'!B:B,summary!A:A,'3'!D:D)</f>
        <v>2</v>
      </c>
      <c r="J263" s="15">
        <f>SUMIF('4'!B:B,summary!A:A,'4'!D:D)</f>
        <v>0</v>
      </c>
      <c r="K263" s="15">
        <f>SUMIF('5'!B:B,summary!A:A,'5'!D:D)</f>
        <v>0</v>
      </c>
      <c r="L263" s="15">
        <f>SUMIF('6'!B:B,summary!A:A,'6'!D:D)</f>
        <v>0</v>
      </c>
      <c r="M263" s="15">
        <f>SUMIF('7'!B:B,summary!A:A,'7'!D:D)</f>
        <v>0</v>
      </c>
      <c r="N263" s="15">
        <f>SUMIF('8'!B:B,summary!A:A,'8'!D:D)</f>
        <v>0</v>
      </c>
      <c r="O263" s="15">
        <f>SUMIF('9'!B:B,summary!A:A,'9'!D:D)</f>
        <v>0</v>
      </c>
      <c r="P263" s="15">
        <f>SUMIF('10'!B:B,summary!A:A,'10'!D:D)</f>
        <v>0</v>
      </c>
      <c r="Q263" s="15">
        <f>SUMIF('11'!B:B,summary!A:A,'11'!D:D)</f>
        <v>0</v>
      </c>
      <c r="R263" s="15">
        <f>SUMIF('12'!B:B,summary!A:A,'12'!D:D)</f>
        <v>0</v>
      </c>
      <c r="S263" s="15">
        <f>SUMIF('13'!B:B,summary!A:A,'13'!D:D)</f>
        <v>0</v>
      </c>
      <c r="T263" s="15">
        <f>SUMIF('14'!B:B,summary!A:A,'14'!D:D)</f>
        <v>0</v>
      </c>
      <c r="U263" s="15">
        <f>SUMIF('15'!B:B,summary!A:A,'15'!D:D)</f>
        <v>0</v>
      </c>
      <c r="V263" s="15">
        <f>SUMIF('16'!B:B,summary!A:A,'16'!D:D)</f>
        <v>0</v>
      </c>
      <c r="W263" s="15">
        <f>SUMIF('17'!B:B,summary!A:A,'17'!D:D)</f>
        <v>0</v>
      </c>
      <c r="X263" s="15">
        <f>SUMIF('18'!B:B,summary!A:A,'18'!D:D)</f>
        <v>0</v>
      </c>
      <c r="Y263" s="15">
        <f>SUMIF('19'!B:B,summary!A:A,'19'!D:D)</f>
        <v>0</v>
      </c>
      <c r="Z263" s="15">
        <f>SUMIF('20'!B:B,summary!A:A,'20'!D:D)</f>
        <v>0</v>
      </c>
      <c r="AA263" s="15">
        <f>SUMIF('21'!B:B,summary!A:A,'21'!D:D)</f>
        <v>0</v>
      </c>
      <c r="AB263" s="15">
        <f>SUMIF('22'!B:B,summary!A:A,'22'!D:D)</f>
        <v>0</v>
      </c>
      <c r="AC263" s="15">
        <f>SUMIF('23'!B:B,summary!A:A,'23'!D:D)</f>
        <v>0</v>
      </c>
      <c r="AD263" s="15">
        <f>SUMIF('24'!B:B,summary!A:A,'24'!D:D)</f>
        <v>0</v>
      </c>
      <c r="AE263" s="15">
        <f>SUMIF('25'!B:B,summary!A:A,'25'!D:D)</f>
        <v>0</v>
      </c>
      <c r="AF263" s="15">
        <f>SUMIF('26'!B:B,summary!A:A,'26'!D:D)</f>
        <v>0</v>
      </c>
      <c r="AG263" s="15">
        <f>SUMIF('27'!B:B,summary!A:A,'27'!D:D)</f>
        <v>0</v>
      </c>
      <c r="AH263" s="15">
        <f>SUMIF('28'!B:B,summary!A:A,'28'!D:D)</f>
        <v>0</v>
      </c>
      <c r="AI263" s="15">
        <f>SUMIF('29'!B:B,summary!A:A,'29'!D:D)</f>
        <v>0</v>
      </c>
      <c r="AJ263" s="15">
        <f>SUMIF('30'!B:B,summary!A:A,'30'!D:D)</f>
        <v>0</v>
      </c>
      <c r="AK263" s="15">
        <f>SUMIF('31'!B:B,summary!A:A,'31'!D:D)</f>
        <v>0</v>
      </c>
      <c r="AL263" s="41">
        <f t="shared" si="30"/>
        <v>2</v>
      </c>
      <c r="AM263" s="75"/>
      <c r="AN263" s="96">
        <f t="shared" si="31"/>
        <v>0</v>
      </c>
      <c r="AO263" s="74">
        <f t="shared" si="32"/>
        <v>-2</v>
      </c>
      <c r="AP263" s="101"/>
      <c r="AQ263" s="102"/>
      <c r="AR263" s="103"/>
      <c r="AS263" s="103"/>
      <c r="AT263" s="103"/>
      <c r="AU263" s="103"/>
      <c r="AV263" s="103"/>
      <c r="AW263" s="103"/>
      <c r="AX263" s="103"/>
      <c r="AY263" s="103"/>
      <c r="AZ263" s="103"/>
      <c r="BA263" s="103"/>
      <c r="BB263" s="103"/>
      <c r="BC263" s="103"/>
      <c r="BD263" s="103"/>
      <c r="BE263" s="103"/>
      <c r="BF263" s="103"/>
      <c r="BG263" s="103"/>
      <c r="BH263" s="103"/>
      <c r="BI263" s="103"/>
      <c r="BJ263" s="103"/>
      <c r="BK263" s="103"/>
      <c r="BL263" s="103"/>
      <c r="BM263" s="103"/>
      <c r="BN263" s="103"/>
      <c r="BO263" s="103"/>
      <c r="BP263" s="103"/>
      <c r="BQ263" s="103"/>
      <c r="BR263" s="103"/>
      <c r="BS263" s="103"/>
      <c r="BT263" s="103"/>
      <c r="BU263" s="103"/>
      <c r="BV263" s="104"/>
      <c r="BW263" s="104"/>
    </row>
    <row r="264" spans="1:75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15">
        <f>SUMIF('1'!B:B,summary!A:A,'1'!D:D)</f>
        <v>15</v>
      </c>
      <c r="H264" s="15">
        <f>SUMIF('2'!B:B,summary!A:A,'2'!D:D)</f>
        <v>11</v>
      </c>
      <c r="I264" s="15">
        <f>SUMIF('3'!B:B,summary!A:A,'3'!D:D)</f>
        <v>11</v>
      </c>
      <c r="J264" s="15">
        <f>SUMIF('4'!B:B,summary!A:A,'4'!D:D)</f>
        <v>0</v>
      </c>
      <c r="K264" s="15">
        <f>SUMIF('5'!B:B,summary!A:A,'5'!D:D)</f>
        <v>11</v>
      </c>
      <c r="L264" s="15">
        <f>SUMIF('6'!B:B,summary!A:A,'6'!D:D)</f>
        <v>2</v>
      </c>
      <c r="M264" s="15">
        <f>SUMIF('7'!B:B,summary!A:A,'7'!D:D)</f>
        <v>0</v>
      </c>
      <c r="N264" s="15">
        <f>SUMIF('8'!B:B,summary!A:A,'8'!D:D)</f>
        <v>5</v>
      </c>
      <c r="O264" s="15">
        <f>SUMIF('9'!B:B,summary!A:A,'9'!D:D)</f>
        <v>12</v>
      </c>
      <c r="P264" s="15">
        <f>SUMIF('10'!B:B,summary!A:A,'10'!D:D)</f>
        <v>2</v>
      </c>
      <c r="Q264" s="15">
        <f>SUMIF('11'!B:B,summary!A:A,'11'!D:D)</f>
        <v>6</v>
      </c>
      <c r="R264" s="15">
        <f>SUMIF('12'!B:B,summary!A:A,'12'!D:D)</f>
        <v>9</v>
      </c>
      <c r="S264" s="15">
        <f>SUMIF('13'!B:B,summary!A:A,'13'!D:D)</f>
        <v>2</v>
      </c>
      <c r="T264" s="15">
        <f>SUMIF('14'!B:B,summary!A:A,'14'!D:D)</f>
        <v>0</v>
      </c>
      <c r="U264" s="15">
        <f>SUMIF('15'!B:B,summary!A:A,'15'!D:D)</f>
        <v>6</v>
      </c>
      <c r="V264" s="15">
        <f>SUMIF('16'!B:B,summary!A:A,'16'!D:D)</f>
        <v>5</v>
      </c>
      <c r="W264" s="15">
        <f>SUMIF('17'!B:B,summary!A:A,'17'!D:D)</f>
        <v>10</v>
      </c>
      <c r="X264" s="15">
        <f>SUMIF('18'!B:B,summary!A:A,'18'!D:D)</f>
        <v>4</v>
      </c>
      <c r="Y264" s="15">
        <f>SUMIF('19'!B:B,summary!A:A,'19'!D:D)</f>
        <v>7</v>
      </c>
      <c r="Z264" s="15">
        <f>SUMIF('20'!B:B,summary!A:A,'20'!D:D)</f>
        <v>2</v>
      </c>
      <c r="AA264" s="15">
        <f>SUMIF('21'!B:B,summary!A:A,'21'!D:D)</f>
        <v>0</v>
      </c>
      <c r="AB264" s="15">
        <f>SUMIF('22'!B:B,summary!A:A,'22'!D:D)</f>
        <v>8</v>
      </c>
      <c r="AC264" s="15">
        <f>SUMIF('23'!B:B,summary!A:A,'23'!D:D)</f>
        <v>9</v>
      </c>
      <c r="AD264" s="15">
        <f>SUMIF('24'!B:B,summary!A:A,'24'!D:D)</f>
        <v>8</v>
      </c>
      <c r="AE264" s="15">
        <f>SUMIF('25'!B:B,summary!A:A,'25'!D:D)</f>
        <v>1</v>
      </c>
      <c r="AF264" s="15">
        <f>SUMIF('26'!B:B,summary!A:A,'26'!D:D)</f>
        <v>9</v>
      </c>
      <c r="AG264" s="15">
        <f>SUMIF('27'!B:B,summary!A:A,'27'!D:D)</f>
        <v>4</v>
      </c>
      <c r="AH264" s="15">
        <f>SUMIF('28'!B:B,summary!A:A,'28'!D:D)</f>
        <v>0</v>
      </c>
      <c r="AI264" s="15">
        <f>SUMIF('29'!B:B,summary!A:A,'29'!D:D)</f>
        <v>0</v>
      </c>
      <c r="AJ264" s="15">
        <f>SUMIF('30'!B:B,summary!A:A,'30'!D:D)</f>
        <v>1</v>
      </c>
      <c r="AK264" s="15">
        <f>SUMIF('31'!B:B,summary!A:A,'31'!D:D)</f>
        <v>0</v>
      </c>
      <c r="AL264" s="41">
        <f t="shared" si="30"/>
        <v>160</v>
      </c>
      <c r="AM264" s="75"/>
      <c r="AN264" s="96">
        <f t="shared" si="31"/>
        <v>0</v>
      </c>
      <c r="AO264" s="74">
        <f t="shared" si="32"/>
        <v>-160</v>
      </c>
      <c r="AP264" s="101"/>
      <c r="AQ264" s="102"/>
      <c r="AR264" s="103"/>
      <c r="AS264" s="103"/>
      <c r="AT264" s="103"/>
      <c r="AU264" s="103"/>
      <c r="AV264" s="103"/>
      <c r="AW264" s="103"/>
      <c r="AX264" s="103"/>
      <c r="AY264" s="103"/>
      <c r="AZ264" s="103"/>
      <c r="BA264" s="103"/>
      <c r="BB264" s="103"/>
      <c r="BC264" s="103"/>
      <c r="BD264" s="103"/>
      <c r="BE264" s="103"/>
      <c r="BF264" s="103"/>
      <c r="BG264" s="103"/>
      <c r="BH264" s="103"/>
      <c r="BI264" s="103"/>
      <c r="BJ264" s="103"/>
      <c r="BK264" s="103"/>
      <c r="BL264" s="103"/>
      <c r="BM264" s="103"/>
      <c r="BN264" s="103"/>
      <c r="BO264" s="103"/>
      <c r="BP264" s="103"/>
      <c r="BQ264" s="103"/>
      <c r="BR264" s="103"/>
      <c r="BS264" s="103"/>
      <c r="BT264" s="103"/>
      <c r="BU264" s="103"/>
      <c r="BV264" s="104"/>
      <c r="BW264" s="104"/>
    </row>
    <row r="265" spans="1:75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15">
        <f>SUMIF('1'!B:B,summary!A:A,'1'!D:D)</f>
        <v>0</v>
      </c>
      <c r="H265" s="15">
        <f>SUMIF('2'!B:B,summary!A:A,'2'!D:D)</f>
        <v>0</v>
      </c>
      <c r="I265" s="15">
        <f>SUMIF('3'!B:B,summary!A:A,'3'!D:D)</f>
        <v>0</v>
      </c>
      <c r="J265" s="15">
        <f>SUMIF('4'!B:B,summary!A:A,'4'!D:D)</f>
        <v>0</v>
      </c>
      <c r="K265" s="15">
        <f>SUMIF('5'!B:B,summary!A:A,'5'!D:D)</f>
        <v>3</v>
      </c>
      <c r="L265" s="15">
        <f>SUMIF('6'!B:B,summary!A:A,'6'!D:D)</f>
        <v>1</v>
      </c>
      <c r="M265" s="15">
        <f>SUMIF('7'!B:B,summary!A:A,'7'!D:D)</f>
        <v>0</v>
      </c>
      <c r="N265" s="15">
        <f>SUMIF('8'!B:B,summary!A:A,'8'!D:D)</f>
        <v>0</v>
      </c>
      <c r="O265" s="15">
        <f>SUMIF('9'!B:B,summary!A:A,'9'!D:D)</f>
        <v>0</v>
      </c>
      <c r="P265" s="15">
        <f>SUMIF('10'!B:B,summary!A:A,'10'!D:D)</f>
        <v>0</v>
      </c>
      <c r="Q265" s="15">
        <f>SUMIF('11'!B:B,summary!A:A,'11'!D:D)</f>
        <v>0</v>
      </c>
      <c r="R265" s="15">
        <f>SUMIF('12'!B:B,summary!A:A,'12'!D:D)</f>
        <v>0</v>
      </c>
      <c r="S265" s="15">
        <f>SUMIF('13'!B:B,summary!A:A,'13'!D:D)</f>
        <v>0</v>
      </c>
      <c r="T265" s="15">
        <f>SUMIF('14'!B:B,summary!A:A,'14'!D:D)</f>
        <v>0</v>
      </c>
      <c r="U265" s="15">
        <f>SUMIF('15'!B:B,summary!A:A,'15'!D:D)</f>
        <v>0</v>
      </c>
      <c r="V265" s="15">
        <f>SUMIF('16'!B:B,summary!A:A,'16'!D:D)</f>
        <v>0</v>
      </c>
      <c r="W265" s="15">
        <f>SUMIF('17'!B:B,summary!A:A,'17'!D:D)</f>
        <v>0</v>
      </c>
      <c r="X265" s="15">
        <f>SUMIF('18'!B:B,summary!A:A,'18'!D:D)</f>
        <v>0</v>
      </c>
      <c r="Y265" s="15">
        <f>SUMIF('19'!B:B,summary!A:A,'19'!D:D)</f>
        <v>0</v>
      </c>
      <c r="Z265" s="15">
        <f>SUMIF('20'!B:B,summary!A:A,'20'!D:D)</f>
        <v>1</v>
      </c>
      <c r="AA265" s="15">
        <f>SUMIF('21'!B:B,summary!A:A,'21'!D:D)</f>
        <v>0</v>
      </c>
      <c r="AB265" s="15">
        <f>SUMIF('22'!B:B,summary!A:A,'22'!D:D)</f>
        <v>0</v>
      </c>
      <c r="AC265" s="15">
        <f>SUMIF('23'!B:B,summary!A:A,'23'!D:D)</f>
        <v>0</v>
      </c>
      <c r="AD265" s="15">
        <f>SUMIF('24'!B:B,summary!A:A,'24'!D:D)</f>
        <v>0</v>
      </c>
      <c r="AE265" s="15">
        <f>SUMIF('25'!B:B,summary!A:A,'25'!D:D)</f>
        <v>0</v>
      </c>
      <c r="AF265" s="15">
        <f>SUMIF('26'!B:B,summary!A:A,'26'!D:D)</f>
        <v>0</v>
      </c>
      <c r="AG265" s="15">
        <f>SUMIF('27'!B:B,summary!A:A,'27'!D:D)</f>
        <v>0</v>
      </c>
      <c r="AH265" s="15">
        <f>SUMIF('28'!B:B,summary!A:A,'28'!D:D)</f>
        <v>0</v>
      </c>
      <c r="AI265" s="15">
        <f>SUMIF('29'!B:B,summary!A:A,'29'!D:D)</f>
        <v>1</v>
      </c>
      <c r="AJ265" s="15">
        <f>SUMIF('30'!B:B,summary!A:A,'30'!D:D)</f>
        <v>0</v>
      </c>
      <c r="AK265" s="15">
        <f>SUMIF('31'!B:B,summary!A:A,'31'!D:D)</f>
        <v>0</v>
      </c>
      <c r="AL265" s="41">
        <f t="shared" si="30"/>
        <v>6</v>
      </c>
      <c r="AM265" s="75"/>
      <c r="AN265" s="96">
        <f t="shared" si="31"/>
        <v>0</v>
      </c>
      <c r="AO265" s="74">
        <f t="shared" si="32"/>
        <v>-6</v>
      </c>
      <c r="AP265" s="101"/>
      <c r="AQ265" s="102"/>
      <c r="AR265" s="103"/>
      <c r="AS265" s="103"/>
      <c r="AT265" s="103"/>
      <c r="AU265" s="103"/>
      <c r="AV265" s="103"/>
      <c r="AW265" s="103"/>
      <c r="AX265" s="103"/>
      <c r="AY265" s="103"/>
      <c r="AZ265" s="103"/>
      <c r="BA265" s="103"/>
      <c r="BB265" s="103"/>
      <c r="BC265" s="103"/>
      <c r="BD265" s="103"/>
      <c r="BE265" s="103"/>
      <c r="BF265" s="103"/>
      <c r="BG265" s="103"/>
      <c r="BH265" s="103"/>
      <c r="BI265" s="103"/>
      <c r="BJ265" s="103"/>
      <c r="BK265" s="103"/>
      <c r="BL265" s="103"/>
      <c r="BM265" s="103"/>
      <c r="BN265" s="103"/>
      <c r="BO265" s="103"/>
      <c r="BP265" s="103"/>
      <c r="BQ265" s="103"/>
      <c r="BR265" s="103"/>
      <c r="BS265" s="103"/>
      <c r="BT265" s="103"/>
      <c r="BU265" s="103"/>
      <c r="BV265" s="104"/>
      <c r="BW265" s="104"/>
    </row>
    <row r="266" spans="1:75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15">
        <f>SUMIF('1'!B:B,summary!A:A,'1'!D:D)</f>
        <v>0</v>
      </c>
      <c r="H266" s="15">
        <f>SUMIF('2'!B:B,summary!A:A,'2'!D:D)</f>
        <v>0</v>
      </c>
      <c r="I266" s="15">
        <f>SUMIF('3'!B:B,summary!A:A,'3'!D:D)</f>
        <v>0</v>
      </c>
      <c r="J266" s="15">
        <f>SUMIF('4'!B:B,summary!A:A,'4'!D:D)</f>
        <v>0</v>
      </c>
      <c r="K266" s="15">
        <f>SUMIF('5'!B:B,summary!A:A,'5'!D:D)</f>
        <v>0</v>
      </c>
      <c r="L266" s="15">
        <f>SUMIF('6'!B:B,summary!A:A,'6'!D:D)</f>
        <v>0</v>
      </c>
      <c r="M266" s="15">
        <f>SUMIF('7'!B:B,summary!A:A,'7'!D:D)</f>
        <v>0</v>
      </c>
      <c r="N266" s="15">
        <f>SUMIF('8'!B:B,summary!A:A,'8'!D:D)</f>
        <v>0</v>
      </c>
      <c r="O266" s="15">
        <f>SUMIF('9'!B:B,summary!A:A,'9'!D:D)</f>
        <v>0</v>
      </c>
      <c r="P266" s="15">
        <f>SUMIF('10'!B:B,summary!A:A,'10'!D:D)</f>
        <v>0</v>
      </c>
      <c r="Q266" s="15">
        <f>SUMIF('11'!B:B,summary!A:A,'11'!D:D)</f>
        <v>0</v>
      </c>
      <c r="R266" s="15">
        <f>SUMIF('12'!B:B,summary!A:A,'12'!D:D)</f>
        <v>0</v>
      </c>
      <c r="S266" s="15">
        <f>SUMIF('13'!B:B,summary!A:A,'13'!D:D)</f>
        <v>0</v>
      </c>
      <c r="T266" s="15">
        <f>SUMIF('14'!B:B,summary!A:A,'14'!D:D)</f>
        <v>0</v>
      </c>
      <c r="U266" s="15">
        <f>SUMIF('15'!B:B,summary!A:A,'15'!D:D)</f>
        <v>0</v>
      </c>
      <c r="V266" s="15">
        <f>SUMIF('16'!B:B,summary!A:A,'16'!D:D)</f>
        <v>0</v>
      </c>
      <c r="W266" s="15">
        <f>SUMIF('17'!B:B,summary!A:A,'17'!D:D)</f>
        <v>0</v>
      </c>
      <c r="X266" s="15">
        <f>SUMIF('18'!B:B,summary!A:A,'18'!D:D)</f>
        <v>0</v>
      </c>
      <c r="Y266" s="15">
        <f>SUMIF('19'!B:B,summary!A:A,'19'!D:D)</f>
        <v>0</v>
      </c>
      <c r="Z266" s="15">
        <f>SUMIF('20'!B:B,summary!A:A,'20'!D:D)</f>
        <v>0</v>
      </c>
      <c r="AA266" s="15">
        <f>SUMIF('21'!B:B,summary!A:A,'21'!D:D)</f>
        <v>0</v>
      </c>
      <c r="AB266" s="15">
        <f>SUMIF('22'!B:B,summary!A:A,'22'!D:D)</f>
        <v>0</v>
      </c>
      <c r="AC266" s="15">
        <f>SUMIF('23'!B:B,summary!A:A,'23'!D:D)</f>
        <v>0</v>
      </c>
      <c r="AD266" s="15">
        <f>SUMIF('24'!B:B,summary!A:A,'24'!D:D)</f>
        <v>0</v>
      </c>
      <c r="AE266" s="15">
        <f>SUMIF('25'!B:B,summary!A:A,'25'!D:D)</f>
        <v>0</v>
      </c>
      <c r="AF266" s="15">
        <f>SUMIF('26'!B:B,summary!A:A,'26'!D:D)</f>
        <v>0</v>
      </c>
      <c r="AG266" s="15">
        <f>SUMIF('27'!B:B,summary!A:A,'27'!D:D)</f>
        <v>0</v>
      </c>
      <c r="AH266" s="15">
        <f>SUMIF('28'!B:B,summary!A:A,'28'!D:D)</f>
        <v>0</v>
      </c>
      <c r="AI266" s="15">
        <f>SUMIF('29'!B:B,summary!A:A,'29'!D:D)</f>
        <v>0</v>
      </c>
      <c r="AJ266" s="15">
        <f>SUMIF('30'!B:B,summary!A:A,'30'!D:D)</f>
        <v>0</v>
      </c>
      <c r="AK266" s="15">
        <f>SUMIF('31'!B:B,summary!A:A,'31'!D:D)</f>
        <v>0</v>
      </c>
      <c r="AL266" s="41">
        <f t="shared" si="30"/>
        <v>0</v>
      </c>
      <c r="AM266" s="75"/>
      <c r="AN266" s="96">
        <f t="shared" si="31"/>
        <v>0</v>
      </c>
      <c r="AO266" s="74">
        <f t="shared" si="32"/>
        <v>0</v>
      </c>
      <c r="AP266" s="101"/>
      <c r="AQ266" s="102"/>
      <c r="AR266" s="103"/>
      <c r="AS266" s="103"/>
      <c r="AT266" s="103"/>
      <c r="AU266" s="103"/>
      <c r="AV266" s="103"/>
      <c r="AW266" s="103"/>
      <c r="AX266" s="103"/>
      <c r="AY266" s="103"/>
      <c r="AZ266" s="103"/>
      <c r="BA266" s="103"/>
      <c r="BB266" s="103"/>
      <c r="BC266" s="103"/>
      <c r="BD266" s="103"/>
      <c r="BE266" s="103"/>
      <c r="BF266" s="103"/>
      <c r="BG266" s="103"/>
      <c r="BH266" s="103"/>
      <c r="BI266" s="103"/>
      <c r="BJ266" s="103"/>
      <c r="BK266" s="103"/>
      <c r="BL266" s="103"/>
      <c r="BM266" s="103"/>
      <c r="BN266" s="103"/>
      <c r="BO266" s="103"/>
      <c r="BP266" s="103"/>
      <c r="BQ266" s="103"/>
      <c r="BR266" s="103"/>
      <c r="BS266" s="103"/>
      <c r="BT266" s="103"/>
      <c r="BU266" s="103"/>
      <c r="BV266" s="104"/>
      <c r="BW266" s="104"/>
    </row>
    <row r="267" spans="1:75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15">
        <f>SUMIF('1'!B:B,summary!A:A,'1'!D:D)</f>
        <v>1</v>
      </c>
      <c r="H267" s="15">
        <f>SUMIF('2'!B:B,summary!A:A,'2'!D:D)</f>
        <v>1</v>
      </c>
      <c r="I267" s="15">
        <f>SUMIF('3'!B:B,summary!A:A,'3'!D:D)</f>
        <v>0</v>
      </c>
      <c r="J267" s="15">
        <f>SUMIF('4'!B:B,summary!A:A,'4'!D:D)</f>
        <v>0</v>
      </c>
      <c r="K267" s="15">
        <f>SUMIF('5'!B:B,summary!A:A,'5'!D:D)</f>
        <v>0</v>
      </c>
      <c r="L267" s="15">
        <f>SUMIF('6'!B:B,summary!A:A,'6'!D:D)</f>
        <v>1</v>
      </c>
      <c r="M267" s="15">
        <f>SUMIF('7'!B:B,summary!A:A,'7'!D:D)</f>
        <v>0</v>
      </c>
      <c r="N267" s="15">
        <f>SUMIF('8'!B:B,summary!A:A,'8'!D:D)</f>
        <v>1</v>
      </c>
      <c r="O267" s="15">
        <f>SUMIF('9'!B:B,summary!A:A,'9'!D:D)</f>
        <v>2</v>
      </c>
      <c r="P267" s="15">
        <f>SUMIF('10'!B:B,summary!A:A,'10'!D:D)</f>
        <v>0</v>
      </c>
      <c r="Q267" s="15">
        <f>SUMIF('11'!B:B,summary!A:A,'11'!D:D)</f>
        <v>0</v>
      </c>
      <c r="R267" s="15">
        <f>SUMIF('12'!B:B,summary!A:A,'12'!D:D)</f>
        <v>1</v>
      </c>
      <c r="S267" s="15">
        <f>SUMIF('13'!B:B,summary!A:A,'13'!D:D)</f>
        <v>0</v>
      </c>
      <c r="T267" s="15">
        <f>SUMIF('14'!B:B,summary!A:A,'14'!D:D)</f>
        <v>0</v>
      </c>
      <c r="U267" s="15">
        <f>SUMIF('15'!B:B,summary!A:A,'15'!D:D)</f>
        <v>0</v>
      </c>
      <c r="V267" s="15">
        <f>SUMIF('16'!B:B,summary!A:A,'16'!D:D)</f>
        <v>0</v>
      </c>
      <c r="W267" s="15">
        <f>SUMIF('17'!B:B,summary!A:A,'17'!D:D)</f>
        <v>1</v>
      </c>
      <c r="X267" s="15">
        <f>SUMIF('18'!B:B,summary!A:A,'18'!D:D)</f>
        <v>0</v>
      </c>
      <c r="Y267" s="15">
        <f>SUMIF('19'!B:B,summary!A:A,'19'!D:D)</f>
        <v>4</v>
      </c>
      <c r="Z267" s="15">
        <f>SUMIF('20'!B:B,summary!A:A,'20'!D:D)</f>
        <v>0</v>
      </c>
      <c r="AA267" s="15">
        <f>SUMIF('21'!B:B,summary!A:A,'21'!D:D)</f>
        <v>0</v>
      </c>
      <c r="AB267" s="15">
        <f>SUMIF('22'!B:B,summary!A:A,'22'!D:D)</f>
        <v>1</v>
      </c>
      <c r="AC267" s="15">
        <f>SUMIF('23'!B:B,summary!A:A,'23'!D:D)</f>
        <v>1</v>
      </c>
      <c r="AD267" s="15">
        <f>SUMIF('24'!B:B,summary!A:A,'24'!D:D)</f>
        <v>0</v>
      </c>
      <c r="AE267" s="15">
        <f>SUMIF('25'!B:B,summary!A:A,'25'!D:D)</f>
        <v>0</v>
      </c>
      <c r="AF267" s="15">
        <f>SUMIF('26'!B:B,summary!A:A,'26'!D:D)</f>
        <v>0</v>
      </c>
      <c r="AG267" s="15">
        <f>SUMIF('27'!B:B,summary!A:A,'27'!D:D)</f>
        <v>0</v>
      </c>
      <c r="AH267" s="15">
        <f>SUMIF('28'!B:B,summary!A:A,'28'!D:D)</f>
        <v>0</v>
      </c>
      <c r="AI267" s="15">
        <f>SUMIF('29'!B:B,summary!A:A,'29'!D:D)</f>
        <v>1</v>
      </c>
      <c r="AJ267" s="15">
        <f>SUMIF('30'!B:B,summary!A:A,'30'!D:D)</f>
        <v>0</v>
      </c>
      <c r="AK267" s="15">
        <f>SUMIF('31'!B:B,summary!A:A,'31'!D:D)</f>
        <v>0</v>
      </c>
      <c r="AL267" s="41">
        <f t="shared" si="30"/>
        <v>15</v>
      </c>
      <c r="AM267" s="75"/>
      <c r="AN267" s="96">
        <f t="shared" si="31"/>
        <v>0</v>
      </c>
      <c r="AO267" s="74">
        <f t="shared" si="32"/>
        <v>-15</v>
      </c>
      <c r="AP267" s="101"/>
      <c r="AQ267" s="102"/>
      <c r="AR267" s="103"/>
      <c r="AS267" s="103"/>
      <c r="AT267" s="103"/>
      <c r="AU267" s="103"/>
      <c r="AV267" s="103"/>
      <c r="AW267" s="103"/>
      <c r="AX267" s="103"/>
      <c r="AY267" s="103"/>
      <c r="AZ267" s="103"/>
      <c r="BA267" s="103"/>
      <c r="BB267" s="103"/>
      <c r="BC267" s="103"/>
      <c r="BD267" s="103"/>
      <c r="BE267" s="103"/>
      <c r="BF267" s="103"/>
      <c r="BG267" s="103"/>
      <c r="BH267" s="103"/>
      <c r="BI267" s="103"/>
      <c r="BJ267" s="103"/>
      <c r="BK267" s="103"/>
      <c r="BL267" s="103"/>
      <c r="BM267" s="103"/>
      <c r="BN267" s="103"/>
      <c r="BO267" s="103"/>
      <c r="BP267" s="103"/>
      <c r="BQ267" s="103"/>
      <c r="BR267" s="103"/>
      <c r="BS267" s="103"/>
      <c r="BT267" s="103"/>
      <c r="BU267" s="103"/>
      <c r="BV267" s="104"/>
      <c r="BW267" s="104"/>
    </row>
    <row r="268" spans="1:75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15">
        <f>SUMIF('1'!B:B,summary!A:A,'1'!D:D)</f>
        <v>0</v>
      </c>
      <c r="H268" s="15">
        <f>SUMIF('2'!B:B,summary!A:A,'2'!D:D)</f>
        <v>0</v>
      </c>
      <c r="I268" s="15">
        <f>SUMIF('3'!B:B,summary!A:A,'3'!D:D)</f>
        <v>0</v>
      </c>
      <c r="J268" s="15">
        <f>SUMIF('4'!B:B,summary!A:A,'4'!D:D)</f>
        <v>0</v>
      </c>
      <c r="K268" s="15">
        <f>SUMIF('5'!B:B,summary!A:A,'5'!D:D)</f>
        <v>0</v>
      </c>
      <c r="L268" s="15">
        <f>SUMIF('6'!B:B,summary!A:A,'6'!D:D)</f>
        <v>1</v>
      </c>
      <c r="M268" s="15">
        <f>SUMIF('7'!B:B,summary!A:A,'7'!D:D)</f>
        <v>0</v>
      </c>
      <c r="N268" s="15">
        <f>SUMIF('8'!B:B,summary!A:A,'8'!D:D)</f>
        <v>0</v>
      </c>
      <c r="O268" s="15">
        <f>SUMIF('9'!B:B,summary!A:A,'9'!D:D)</f>
        <v>0</v>
      </c>
      <c r="P268" s="15">
        <f>SUMIF('10'!B:B,summary!A:A,'10'!D:D)</f>
        <v>0</v>
      </c>
      <c r="Q268" s="15">
        <f>SUMIF('11'!B:B,summary!A:A,'11'!D:D)</f>
        <v>0</v>
      </c>
      <c r="R268" s="15">
        <f>SUMIF('12'!B:B,summary!A:A,'12'!D:D)</f>
        <v>0</v>
      </c>
      <c r="S268" s="15">
        <f>SUMIF('13'!B:B,summary!A:A,'13'!D:D)</f>
        <v>0</v>
      </c>
      <c r="T268" s="15">
        <f>SUMIF('14'!B:B,summary!A:A,'14'!D:D)</f>
        <v>0</v>
      </c>
      <c r="U268" s="15">
        <f>SUMIF('15'!B:B,summary!A:A,'15'!D:D)</f>
        <v>0</v>
      </c>
      <c r="V268" s="15">
        <f>SUMIF('16'!B:B,summary!A:A,'16'!D:D)</f>
        <v>0</v>
      </c>
      <c r="W268" s="15">
        <f>SUMIF('17'!B:B,summary!A:A,'17'!D:D)</f>
        <v>0</v>
      </c>
      <c r="X268" s="15">
        <f>SUMIF('18'!B:B,summary!A:A,'18'!D:D)</f>
        <v>0</v>
      </c>
      <c r="Y268" s="15">
        <f>SUMIF('19'!B:B,summary!A:A,'19'!D:D)</f>
        <v>0</v>
      </c>
      <c r="Z268" s="15">
        <f>SUMIF('20'!B:B,summary!A:A,'20'!D:D)</f>
        <v>0</v>
      </c>
      <c r="AA268" s="15">
        <f>SUMIF('21'!B:B,summary!A:A,'21'!D:D)</f>
        <v>0</v>
      </c>
      <c r="AB268" s="15">
        <f>SUMIF('22'!B:B,summary!A:A,'22'!D:D)</f>
        <v>0</v>
      </c>
      <c r="AC268" s="15">
        <f>SUMIF('23'!B:B,summary!A:A,'23'!D:D)</f>
        <v>0</v>
      </c>
      <c r="AD268" s="15">
        <f>SUMIF('24'!B:B,summary!A:A,'24'!D:D)</f>
        <v>0</v>
      </c>
      <c r="AE268" s="15">
        <f>SUMIF('25'!B:B,summary!A:A,'25'!D:D)</f>
        <v>0</v>
      </c>
      <c r="AF268" s="15">
        <f>SUMIF('26'!B:B,summary!A:A,'26'!D:D)</f>
        <v>0</v>
      </c>
      <c r="AG268" s="15">
        <f>SUMIF('27'!B:B,summary!A:A,'27'!D:D)</f>
        <v>0</v>
      </c>
      <c r="AH268" s="15">
        <f>SUMIF('28'!B:B,summary!A:A,'28'!D:D)</f>
        <v>0</v>
      </c>
      <c r="AI268" s="15">
        <f>SUMIF('29'!B:B,summary!A:A,'29'!D:D)</f>
        <v>0</v>
      </c>
      <c r="AJ268" s="15">
        <f>SUMIF('30'!B:B,summary!A:A,'30'!D:D)</f>
        <v>0</v>
      </c>
      <c r="AK268" s="15">
        <f>SUMIF('31'!B:B,summary!A:A,'31'!D:D)</f>
        <v>0</v>
      </c>
      <c r="AL268" s="41">
        <f t="shared" ref="AL268:AL331" si="33">SUM(G268:AK268)</f>
        <v>1</v>
      </c>
      <c r="AM268" s="75"/>
      <c r="AN268" s="96">
        <f t="shared" si="31"/>
        <v>0</v>
      </c>
      <c r="AO268" s="74">
        <f t="shared" si="32"/>
        <v>-1</v>
      </c>
      <c r="AP268" s="101"/>
      <c r="AQ268" s="102"/>
      <c r="AR268" s="103"/>
      <c r="AS268" s="103"/>
      <c r="AT268" s="103"/>
      <c r="AU268" s="103"/>
      <c r="AV268" s="103"/>
      <c r="AW268" s="103"/>
      <c r="AX268" s="103"/>
      <c r="AY268" s="103"/>
      <c r="AZ268" s="103"/>
      <c r="BA268" s="103"/>
      <c r="BB268" s="103"/>
      <c r="BC268" s="103"/>
      <c r="BD268" s="103"/>
      <c r="BE268" s="103"/>
      <c r="BF268" s="103"/>
      <c r="BG268" s="103"/>
      <c r="BH268" s="103"/>
      <c r="BI268" s="103"/>
      <c r="BJ268" s="103"/>
      <c r="BK268" s="103"/>
      <c r="BL268" s="103"/>
      <c r="BM268" s="103"/>
      <c r="BN268" s="103"/>
      <c r="BO268" s="103"/>
      <c r="BP268" s="103"/>
      <c r="BQ268" s="103"/>
      <c r="BR268" s="103"/>
      <c r="BS268" s="103"/>
      <c r="BT268" s="103"/>
      <c r="BU268" s="103"/>
      <c r="BV268" s="104"/>
      <c r="BW268" s="104"/>
    </row>
    <row r="269" spans="1:75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15">
        <f>SUMIF('1'!B:B,summary!A:A,'1'!D:D)</f>
        <v>0</v>
      </c>
      <c r="H269" s="15">
        <f>SUMIF('2'!B:B,summary!A:A,'2'!D:D)</f>
        <v>0</v>
      </c>
      <c r="I269" s="15">
        <f>SUMIF('3'!B:B,summary!A:A,'3'!D:D)</f>
        <v>0</v>
      </c>
      <c r="J269" s="15">
        <f>SUMIF('4'!B:B,summary!A:A,'4'!D:D)</f>
        <v>0</v>
      </c>
      <c r="K269" s="15">
        <f>SUMIF('5'!B:B,summary!A:A,'5'!D:D)</f>
        <v>0</v>
      </c>
      <c r="L269" s="15">
        <f>SUMIF('6'!B:B,summary!A:A,'6'!D:D)</f>
        <v>0</v>
      </c>
      <c r="M269" s="15">
        <f>SUMIF('7'!B:B,summary!A:A,'7'!D:D)</f>
        <v>0</v>
      </c>
      <c r="N269" s="15">
        <f>SUMIF('8'!B:B,summary!A:A,'8'!D:D)</f>
        <v>0</v>
      </c>
      <c r="O269" s="15">
        <f>SUMIF('9'!B:B,summary!A:A,'9'!D:D)</f>
        <v>0</v>
      </c>
      <c r="P269" s="15">
        <f>SUMIF('10'!B:B,summary!A:A,'10'!D:D)</f>
        <v>0</v>
      </c>
      <c r="Q269" s="15">
        <f>SUMIF('11'!B:B,summary!A:A,'11'!D:D)</f>
        <v>0</v>
      </c>
      <c r="R269" s="15">
        <f>SUMIF('12'!B:B,summary!A:A,'12'!D:D)</f>
        <v>0</v>
      </c>
      <c r="S269" s="15">
        <f>SUMIF('13'!B:B,summary!A:A,'13'!D:D)</f>
        <v>0</v>
      </c>
      <c r="T269" s="15">
        <f>SUMIF('14'!B:B,summary!A:A,'14'!D:D)</f>
        <v>0</v>
      </c>
      <c r="U269" s="15">
        <f>SUMIF('15'!B:B,summary!A:A,'15'!D:D)</f>
        <v>0</v>
      </c>
      <c r="V269" s="15">
        <f>SUMIF('16'!B:B,summary!A:A,'16'!D:D)</f>
        <v>0</v>
      </c>
      <c r="W269" s="15">
        <f>SUMIF('17'!B:B,summary!A:A,'17'!D:D)</f>
        <v>0</v>
      </c>
      <c r="X269" s="15">
        <f>SUMIF('18'!B:B,summary!A:A,'18'!D:D)</f>
        <v>0</v>
      </c>
      <c r="Y269" s="15">
        <f>SUMIF('19'!B:B,summary!A:A,'19'!D:D)</f>
        <v>0</v>
      </c>
      <c r="Z269" s="15">
        <f>SUMIF('20'!B:B,summary!A:A,'20'!D:D)</f>
        <v>0</v>
      </c>
      <c r="AA269" s="15">
        <f>SUMIF('21'!B:B,summary!A:A,'21'!D:D)</f>
        <v>0</v>
      </c>
      <c r="AB269" s="15">
        <f>SUMIF('22'!B:B,summary!A:A,'22'!D:D)</f>
        <v>0</v>
      </c>
      <c r="AC269" s="15">
        <f>SUMIF('23'!B:B,summary!A:A,'23'!D:D)</f>
        <v>0</v>
      </c>
      <c r="AD269" s="15">
        <f>SUMIF('24'!B:B,summary!A:A,'24'!D:D)</f>
        <v>0</v>
      </c>
      <c r="AE269" s="15">
        <f>SUMIF('25'!B:B,summary!A:A,'25'!D:D)</f>
        <v>0</v>
      </c>
      <c r="AF269" s="15">
        <f>SUMIF('26'!B:B,summary!A:A,'26'!D:D)</f>
        <v>0</v>
      </c>
      <c r="AG269" s="15">
        <f>SUMIF('27'!B:B,summary!A:A,'27'!D:D)</f>
        <v>0</v>
      </c>
      <c r="AH269" s="15">
        <f>SUMIF('28'!B:B,summary!A:A,'28'!D:D)</f>
        <v>0</v>
      </c>
      <c r="AI269" s="15">
        <f>SUMIF('29'!B:B,summary!A:A,'29'!D:D)</f>
        <v>0</v>
      </c>
      <c r="AJ269" s="15">
        <f>SUMIF('30'!B:B,summary!A:A,'30'!D:D)</f>
        <v>0</v>
      </c>
      <c r="AK269" s="15">
        <f>SUMIF('31'!B:B,summary!A:A,'31'!D:D)</f>
        <v>0</v>
      </c>
      <c r="AL269" s="41">
        <f t="shared" si="33"/>
        <v>0</v>
      </c>
      <c r="AM269" s="75"/>
      <c r="AN269" s="96">
        <f t="shared" si="31"/>
        <v>0</v>
      </c>
      <c r="AO269" s="74">
        <f t="shared" si="32"/>
        <v>0</v>
      </c>
      <c r="AP269" s="101"/>
      <c r="AQ269" s="102"/>
      <c r="AR269" s="103"/>
      <c r="AS269" s="103"/>
      <c r="AT269" s="103"/>
      <c r="AU269" s="103"/>
      <c r="AV269" s="103"/>
      <c r="AW269" s="103"/>
      <c r="AX269" s="103"/>
      <c r="AY269" s="103"/>
      <c r="AZ269" s="103"/>
      <c r="BA269" s="103"/>
      <c r="BB269" s="103"/>
      <c r="BC269" s="103"/>
      <c r="BD269" s="103"/>
      <c r="BE269" s="103"/>
      <c r="BF269" s="103"/>
      <c r="BG269" s="103"/>
      <c r="BH269" s="103"/>
      <c r="BI269" s="103"/>
      <c r="BJ269" s="103"/>
      <c r="BK269" s="103"/>
      <c r="BL269" s="103"/>
      <c r="BM269" s="103"/>
      <c r="BN269" s="103"/>
      <c r="BO269" s="103"/>
      <c r="BP269" s="103"/>
      <c r="BQ269" s="103"/>
      <c r="BR269" s="103"/>
      <c r="BS269" s="103"/>
      <c r="BT269" s="103"/>
      <c r="BU269" s="103"/>
      <c r="BV269" s="104"/>
      <c r="BW269" s="104"/>
    </row>
    <row r="270" spans="1:75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15">
        <f>SUMIF('1'!B:B,summary!A:A,'1'!D:D)</f>
        <v>0</v>
      </c>
      <c r="H270" s="15">
        <f>SUMIF('2'!B:B,summary!A:A,'2'!D:D)</f>
        <v>0</v>
      </c>
      <c r="I270" s="15">
        <f>SUMIF('3'!B:B,summary!A:A,'3'!D:D)</f>
        <v>0</v>
      </c>
      <c r="J270" s="15">
        <f>SUMIF('4'!B:B,summary!A:A,'4'!D:D)</f>
        <v>0</v>
      </c>
      <c r="K270" s="15">
        <f>SUMIF('5'!B:B,summary!A:A,'5'!D:D)</f>
        <v>0</v>
      </c>
      <c r="L270" s="15">
        <f>SUMIF('6'!B:B,summary!A:A,'6'!D:D)</f>
        <v>1</v>
      </c>
      <c r="M270" s="15">
        <f>SUMIF('7'!B:B,summary!A:A,'7'!D:D)</f>
        <v>0</v>
      </c>
      <c r="N270" s="15">
        <f>SUMIF('8'!B:B,summary!A:A,'8'!D:D)</f>
        <v>0</v>
      </c>
      <c r="O270" s="15">
        <f>SUMIF('9'!B:B,summary!A:A,'9'!D:D)</f>
        <v>0</v>
      </c>
      <c r="P270" s="15">
        <f>SUMIF('10'!B:B,summary!A:A,'10'!D:D)</f>
        <v>0</v>
      </c>
      <c r="Q270" s="15">
        <f>SUMIF('11'!B:B,summary!A:A,'11'!D:D)</f>
        <v>0</v>
      </c>
      <c r="R270" s="15">
        <f>SUMIF('12'!B:B,summary!A:A,'12'!D:D)</f>
        <v>0</v>
      </c>
      <c r="S270" s="15">
        <f>SUMIF('13'!B:B,summary!A:A,'13'!D:D)</f>
        <v>1</v>
      </c>
      <c r="T270" s="15">
        <f>SUMIF('14'!B:B,summary!A:A,'14'!D:D)</f>
        <v>0</v>
      </c>
      <c r="U270" s="15">
        <f>SUMIF('15'!B:B,summary!A:A,'15'!D:D)</f>
        <v>0</v>
      </c>
      <c r="V270" s="15">
        <f>SUMIF('16'!B:B,summary!A:A,'16'!D:D)</f>
        <v>0</v>
      </c>
      <c r="W270" s="15">
        <f>SUMIF('17'!B:B,summary!A:A,'17'!D:D)</f>
        <v>0</v>
      </c>
      <c r="X270" s="15">
        <f>SUMIF('18'!B:B,summary!A:A,'18'!D:D)</f>
        <v>0</v>
      </c>
      <c r="Y270" s="15">
        <f>SUMIF('19'!B:B,summary!A:A,'19'!D:D)</f>
        <v>0</v>
      </c>
      <c r="Z270" s="15">
        <f>SUMIF('20'!B:B,summary!A:A,'20'!D:D)</f>
        <v>0</v>
      </c>
      <c r="AA270" s="15">
        <f>SUMIF('21'!B:B,summary!A:A,'21'!D:D)</f>
        <v>0</v>
      </c>
      <c r="AB270" s="15">
        <f>SUMIF('22'!B:B,summary!A:A,'22'!D:D)</f>
        <v>0</v>
      </c>
      <c r="AC270" s="15">
        <f>SUMIF('23'!B:B,summary!A:A,'23'!D:D)</f>
        <v>0</v>
      </c>
      <c r="AD270" s="15">
        <f>SUMIF('24'!B:B,summary!A:A,'24'!D:D)</f>
        <v>0</v>
      </c>
      <c r="AE270" s="15">
        <f>SUMIF('25'!B:B,summary!A:A,'25'!D:D)</f>
        <v>0</v>
      </c>
      <c r="AF270" s="15">
        <f>SUMIF('26'!B:B,summary!A:A,'26'!D:D)</f>
        <v>0</v>
      </c>
      <c r="AG270" s="15">
        <f>SUMIF('27'!B:B,summary!A:A,'27'!D:D)</f>
        <v>1</v>
      </c>
      <c r="AH270" s="15">
        <f>SUMIF('28'!B:B,summary!A:A,'28'!D:D)</f>
        <v>0</v>
      </c>
      <c r="AI270" s="15">
        <f>SUMIF('29'!B:B,summary!A:A,'29'!D:D)</f>
        <v>0</v>
      </c>
      <c r="AJ270" s="15">
        <f>SUMIF('30'!B:B,summary!A:A,'30'!D:D)</f>
        <v>0</v>
      </c>
      <c r="AK270" s="15">
        <f>SUMIF('31'!B:B,summary!A:A,'31'!D:D)</f>
        <v>0</v>
      </c>
      <c r="AL270" s="41">
        <f t="shared" si="33"/>
        <v>3</v>
      </c>
      <c r="AM270" s="75"/>
      <c r="AN270" s="96">
        <f t="shared" si="31"/>
        <v>0</v>
      </c>
      <c r="AO270" s="74">
        <f t="shared" si="32"/>
        <v>-3</v>
      </c>
      <c r="AP270" s="101"/>
      <c r="AQ270" s="102"/>
      <c r="AR270" s="103"/>
      <c r="AS270" s="103"/>
      <c r="AT270" s="103"/>
      <c r="AU270" s="103"/>
      <c r="AV270" s="103"/>
      <c r="AW270" s="103"/>
      <c r="AX270" s="103"/>
      <c r="AY270" s="103"/>
      <c r="AZ270" s="103"/>
      <c r="BA270" s="103"/>
      <c r="BB270" s="103"/>
      <c r="BC270" s="103"/>
      <c r="BD270" s="103"/>
      <c r="BE270" s="103"/>
      <c r="BF270" s="103"/>
      <c r="BG270" s="103"/>
      <c r="BH270" s="103"/>
      <c r="BI270" s="103"/>
      <c r="BJ270" s="103"/>
      <c r="BK270" s="103"/>
      <c r="BL270" s="103"/>
      <c r="BM270" s="103"/>
      <c r="BN270" s="103"/>
      <c r="BO270" s="103"/>
      <c r="BP270" s="103"/>
      <c r="BQ270" s="103"/>
      <c r="BR270" s="103"/>
      <c r="BS270" s="103"/>
      <c r="BT270" s="103"/>
      <c r="BU270" s="103"/>
      <c r="BV270" s="104"/>
      <c r="BW270" s="104"/>
    </row>
    <row r="271" spans="1:75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15">
        <f>SUMIF('1'!B:B,summary!A:A,'1'!D:D)</f>
        <v>0</v>
      </c>
      <c r="H271" s="15">
        <f>SUMIF('2'!B:B,summary!A:A,'2'!D:D)</f>
        <v>0</v>
      </c>
      <c r="I271" s="15">
        <f>SUMIF('3'!B:B,summary!A:A,'3'!D:D)</f>
        <v>0</v>
      </c>
      <c r="J271" s="15">
        <f>SUMIF('4'!B:B,summary!A:A,'4'!D:D)</f>
        <v>0</v>
      </c>
      <c r="K271" s="15">
        <f>SUMIF('5'!B:B,summary!A:A,'5'!D:D)</f>
        <v>0</v>
      </c>
      <c r="L271" s="15">
        <f>SUMIF('6'!B:B,summary!A:A,'6'!D:D)</f>
        <v>0</v>
      </c>
      <c r="M271" s="15">
        <f>SUMIF('7'!B:B,summary!A:A,'7'!D:D)</f>
        <v>0</v>
      </c>
      <c r="N271" s="15">
        <f>SUMIF('8'!B:B,summary!A:A,'8'!D:D)</f>
        <v>0</v>
      </c>
      <c r="O271" s="15">
        <f>SUMIF('9'!B:B,summary!A:A,'9'!D:D)</f>
        <v>0</v>
      </c>
      <c r="P271" s="15">
        <f>SUMIF('10'!B:B,summary!A:A,'10'!D:D)</f>
        <v>0</v>
      </c>
      <c r="Q271" s="15">
        <f>SUMIF('11'!B:B,summary!A:A,'11'!D:D)</f>
        <v>0</v>
      </c>
      <c r="R271" s="15">
        <f>SUMIF('12'!B:B,summary!A:A,'12'!D:D)</f>
        <v>0</v>
      </c>
      <c r="S271" s="15">
        <f>SUMIF('13'!B:B,summary!A:A,'13'!D:D)</f>
        <v>0</v>
      </c>
      <c r="T271" s="15">
        <f>SUMIF('14'!B:B,summary!A:A,'14'!D:D)</f>
        <v>0</v>
      </c>
      <c r="U271" s="15">
        <f>SUMIF('15'!B:B,summary!A:A,'15'!D:D)</f>
        <v>0</v>
      </c>
      <c r="V271" s="15">
        <f>SUMIF('16'!B:B,summary!A:A,'16'!D:D)</f>
        <v>0</v>
      </c>
      <c r="W271" s="15">
        <f>SUMIF('17'!B:B,summary!A:A,'17'!D:D)</f>
        <v>0</v>
      </c>
      <c r="X271" s="15">
        <f>SUMIF('18'!B:B,summary!A:A,'18'!D:D)</f>
        <v>0</v>
      </c>
      <c r="Y271" s="15">
        <f>SUMIF('19'!B:B,summary!A:A,'19'!D:D)</f>
        <v>0</v>
      </c>
      <c r="Z271" s="15">
        <f>SUMIF('20'!B:B,summary!A:A,'20'!D:D)</f>
        <v>0</v>
      </c>
      <c r="AA271" s="15">
        <f>SUMIF('21'!B:B,summary!A:A,'21'!D:D)</f>
        <v>0</v>
      </c>
      <c r="AB271" s="15">
        <f>SUMIF('22'!B:B,summary!A:A,'22'!D:D)</f>
        <v>0</v>
      </c>
      <c r="AC271" s="15">
        <f>SUMIF('23'!B:B,summary!A:A,'23'!D:D)</f>
        <v>0</v>
      </c>
      <c r="AD271" s="15">
        <f>SUMIF('24'!B:B,summary!A:A,'24'!D:D)</f>
        <v>0</v>
      </c>
      <c r="AE271" s="15">
        <f>SUMIF('25'!B:B,summary!A:A,'25'!D:D)</f>
        <v>0</v>
      </c>
      <c r="AF271" s="15">
        <f>SUMIF('26'!B:B,summary!A:A,'26'!D:D)</f>
        <v>0</v>
      </c>
      <c r="AG271" s="15">
        <f>SUMIF('27'!B:B,summary!A:A,'27'!D:D)</f>
        <v>0</v>
      </c>
      <c r="AH271" s="15">
        <f>SUMIF('28'!B:B,summary!A:A,'28'!D:D)</f>
        <v>0</v>
      </c>
      <c r="AI271" s="15">
        <f>SUMIF('29'!B:B,summary!A:A,'29'!D:D)</f>
        <v>0</v>
      </c>
      <c r="AJ271" s="15">
        <f>SUMIF('30'!B:B,summary!A:A,'30'!D:D)</f>
        <v>0</v>
      </c>
      <c r="AK271" s="15">
        <f>SUMIF('31'!B:B,summary!A:A,'31'!D:D)</f>
        <v>0</v>
      </c>
      <c r="AL271" s="41">
        <f t="shared" si="33"/>
        <v>0</v>
      </c>
      <c r="AM271" s="75"/>
      <c r="AN271" s="96">
        <f t="shared" si="31"/>
        <v>0</v>
      </c>
      <c r="AO271" s="74">
        <f t="shared" si="32"/>
        <v>0</v>
      </c>
      <c r="AP271" s="101"/>
      <c r="AQ271" s="102"/>
      <c r="AR271" s="103"/>
      <c r="AS271" s="103"/>
      <c r="AT271" s="103"/>
      <c r="AU271" s="103"/>
      <c r="AV271" s="103"/>
      <c r="AW271" s="103"/>
      <c r="AX271" s="103"/>
      <c r="AY271" s="103"/>
      <c r="AZ271" s="103"/>
      <c r="BA271" s="103"/>
      <c r="BB271" s="103"/>
      <c r="BC271" s="103"/>
      <c r="BD271" s="103"/>
      <c r="BE271" s="103"/>
      <c r="BF271" s="103"/>
      <c r="BG271" s="103"/>
      <c r="BH271" s="103"/>
      <c r="BI271" s="103"/>
      <c r="BJ271" s="103"/>
      <c r="BK271" s="103"/>
      <c r="BL271" s="103"/>
      <c r="BM271" s="103"/>
      <c r="BN271" s="103"/>
      <c r="BO271" s="103"/>
      <c r="BP271" s="103"/>
      <c r="BQ271" s="103"/>
      <c r="BR271" s="103"/>
      <c r="BS271" s="103"/>
      <c r="BT271" s="103"/>
      <c r="BU271" s="103"/>
      <c r="BV271" s="104"/>
      <c r="BW271" s="104"/>
    </row>
    <row r="272" spans="1:75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15">
        <f>SUMIF('1'!B:B,summary!A:A,'1'!D:D)</f>
        <v>0</v>
      </c>
      <c r="H272" s="15">
        <f>SUMIF('2'!B:B,summary!A:A,'2'!D:D)</f>
        <v>0</v>
      </c>
      <c r="I272" s="15">
        <f>SUMIF('3'!B:B,summary!A:A,'3'!D:D)</f>
        <v>0</v>
      </c>
      <c r="J272" s="15">
        <f>SUMIF('4'!B:B,summary!A:A,'4'!D:D)</f>
        <v>0</v>
      </c>
      <c r="K272" s="15">
        <f>SUMIF('5'!B:B,summary!A:A,'5'!D:D)</f>
        <v>0</v>
      </c>
      <c r="L272" s="15">
        <f>SUMIF('6'!B:B,summary!A:A,'6'!D:D)</f>
        <v>0</v>
      </c>
      <c r="M272" s="15">
        <f>SUMIF('7'!B:B,summary!A:A,'7'!D:D)</f>
        <v>0</v>
      </c>
      <c r="N272" s="15">
        <f>SUMIF('8'!B:B,summary!A:A,'8'!D:D)</f>
        <v>0</v>
      </c>
      <c r="O272" s="15">
        <f>SUMIF('9'!B:B,summary!A:A,'9'!D:D)</f>
        <v>0</v>
      </c>
      <c r="P272" s="15">
        <f>SUMIF('10'!B:B,summary!A:A,'10'!D:D)</f>
        <v>0</v>
      </c>
      <c r="Q272" s="15">
        <f>SUMIF('11'!B:B,summary!A:A,'11'!D:D)</f>
        <v>0</v>
      </c>
      <c r="R272" s="15">
        <f>SUMIF('12'!B:B,summary!A:A,'12'!D:D)</f>
        <v>0</v>
      </c>
      <c r="S272" s="15">
        <f>SUMIF('13'!B:B,summary!A:A,'13'!D:D)</f>
        <v>0</v>
      </c>
      <c r="T272" s="15">
        <f>SUMIF('14'!B:B,summary!A:A,'14'!D:D)</f>
        <v>0</v>
      </c>
      <c r="U272" s="15">
        <f>SUMIF('15'!B:B,summary!A:A,'15'!D:D)</f>
        <v>0</v>
      </c>
      <c r="V272" s="15">
        <f>SUMIF('16'!B:B,summary!A:A,'16'!D:D)</f>
        <v>0</v>
      </c>
      <c r="W272" s="15">
        <f>SUMIF('17'!B:B,summary!A:A,'17'!D:D)</f>
        <v>0</v>
      </c>
      <c r="X272" s="15">
        <f>SUMIF('18'!B:B,summary!A:A,'18'!D:D)</f>
        <v>0</v>
      </c>
      <c r="Y272" s="15">
        <f>SUMIF('19'!B:B,summary!A:A,'19'!D:D)</f>
        <v>0</v>
      </c>
      <c r="Z272" s="15">
        <f>SUMIF('20'!B:B,summary!A:A,'20'!D:D)</f>
        <v>0</v>
      </c>
      <c r="AA272" s="15">
        <f>SUMIF('21'!B:B,summary!A:A,'21'!D:D)</f>
        <v>0</v>
      </c>
      <c r="AB272" s="15">
        <f>SUMIF('22'!B:B,summary!A:A,'22'!D:D)</f>
        <v>0</v>
      </c>
      <c r="AC272" s="15">
        <f>SUMIF('23'!B:B,summary!A:A,'23'!D:D)</f>
        <v>0</v>
      </c>
      <c r="AD272" s="15">
        <f>SUMIF('24'!B:B,summary!A:A,'24'!D:D)</f>
        <v>0</v>
      </c>
      <c r="AE272" s="15">
        <f>SUMIF('25'!B:B,summary!A:A,'25'!D:D)</f>
        <v>0</v>
      </c>
      <c r="AF272" s="15">
        <f>SUMIF('26'!B:B,summary!A:A,'26'!D:D)</f>
        <v>0</v>
      </c>
      <c r="AG272" s="15">
        <f>SUMIF('27'!B:B,summary!A:A,'27'!D:D)</f>
        <v>0</v>
      </c>
      <c r="AH272" s="15">
        <f>SUMIF('28'!B:B,summary!A:A,'28'!D:D)</f>
        <v>0</v>
      </c>
      <c r="AI272" s="15">
        <f>SUMIF('29'!B:B,summary!A:A,'29'!D:D)</f>
        <v>0</v>
      </c>
      <c r="AJ272" s="15">
        <f>SUMIF('30'!B:B,summary!A:A,'30'!D:D)</f>
        <v>0</v>
      </c>
      <c r="AK272" s="15">
        <f>SUMIF('31'!B:B,summary!A:A,'31'!D:D)</f>
        <v>0</v>
      </c>
      <c r="AL272" s="41">
        <f t="shared" si="33"/>
        <v>0</v>
      </c>
      <c r="AM272" s="75"/>
      <c r="AN272" s="96">
        <f t="shared" si="31"/>
        <v>0</v>
      </c>
      <c r="AO272" s="74">
        <f t="shared" si="32"/>
        <v>0</v>
      </c>
      <c r="AP272" s="101"/>
      <c r="AQ272" s="102"/>
      <c r="AR272" s="103"/>
      <c r="AS272" s="103"/>
      <c r="AT272" s="103"/>
      <c r="AU272" s="103"/>
      <c r="AV272" s="103"/>
      <c r="AW272" s="103"/>
      <c r="AX272" s="103"/>
      <c r="AY272" s="103"/>
      <c r="AZ272" s="103"/>
      <c r="BA272" s="103"/>
      <c r="BB272" s="103"/>
      <c r="BC272" s="103"/>
      <c r="BD272" s="103"/>
      <c r="BE272" s="103"/>
      <c r="BF272" s="103"/>
      <c r="BG272" s="103"/>
      <c r="BH272" s="103"/>
      <c r="BI272" s="103"/>
      <c r="BJ272" s="103"/>
      <c r="BK272" s="103"/>
      <c r="BL272" s="103"/>
      <c r="BM272" s="103"/>
      <c r="BN272" s="103"/>
      <c r="BO272" s="103"/>
      <c r="BP272" s="103"/>
      <c r="BQ272" s="103"/>
      <c r="BR272" s="103"/>
      <c r="BS272" s="103"/>
      <c r="BT272" s="103"/>
      <c r="BU272" s="103"/>
      <c r="BV272" s="104"/>
      <c r="BW272" s="104"/>
    </row>
    <row r="273" spans="1:75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15">
        <f>SUMIF('1'!B:B,summary!A:A,'1'!D:D)</f>
        <v>0</v>
      </c>
      <c r="H273" s="15">
        <f>SUMIF('2'!B:B,summary!A:A,'2'!D:D)</f>
        <v>0</v>
      </c>
      <c r="I273" s="15">
        <f>SUMIF('3'!B:B,summary!A:A,'3'!D:D)</f>
        <v>0</v>
      </c>
      <c r="J273" s="15">
        <f>SUMIF('4'!B:B,summary!A:A,'4'!D:D)</f>
        <v>0</v>
      </c>
      <c r="K273" s="15">
        <f>SUMIF('5'!B:B,summary!A:A,'5'!D:D)</f>
        <v>0</v>
      </c>
      <c r="L273" s="15">
        <f>SUMIF('6'!B:B,summary!A:A,'6'!D:D)</f>
        <v>0</v>
      </c>
      <c r="M273" s="15">
        <f>SUMIF('7'!B:B,summary!A:A,'7'!D:D)</f>
        <v>0</v>
      </c>
      <c r="N273" s="15">
        <f>SUMIF('8'!B:B,summary!A:A,'8'!D:D)</f>
        <v>0</v>
      </c>
      <c r="O273" s="15">
        <f>SUMIF('9'!B:B,summary!A:A,'9'!D:D)</f>
        <v>0</v>
      </c>
      <c r="P273" s="15">
        <f>SUMIF('10'!B:B,summary!A:A,'10'!D:D)</f>
        <v>0</v>
      </c>
      <c r="Q273" s="15">
        <f>SUMIF('11'!B:B,summary!A:A,'11'!D:D)</f>
        <v>0</v>
      </c>
      <c r="R273" s="15">
        <f>SUMIF('12'!B:B,summary!A:A,'12'!D:D)</f>
        <v>0</v>
      </c>
      <c r="S273" s="15">
        <f>SUMIF('13'!B:B,summary!A:A,'13'!D:D)</f>
        <v>0</v>
      </c>
      <c r="T273" s="15">
        <f>SUMIF('14'!B:B,summary!A:A,'14'!D:D)</f>
        <v>0</v>
      </c>
      <c r="U273" s="15">
        <f>SUMIF('15'!B:B,summary!A:A,'15'!D:D)</f>
        <v>0</v>
      </c>
      <c r="V273" s="15">
        <f>SUMIF('16'!B:B,summary!A:A,'16'!D:D)</f>
        <v>0</v>
      </c>
      <c r="W273" s="15">
        <f>SUMIF('17'!B:B,summary!A:A,'17'!D:D)</f>
        <v>0</v>
      </c>
      <c r="X273" s="15">
        <f>SUMIF('18'!B:B,summary!A:A,'18'!D:D)</f>
        <v>0</v>
      </c>
      <c r="Y273" s="15">
        <f>SUMIF('19'!B:B,summary!A:A,'19'!D:D)</f>
        <v>0</v>
      </c>
      <c r="Z273" s="15">
        <f>SUMIF('20'!B:B,summary!A:A,'20'!D:D)</f>
        <v>0</v>
      </c>
      <c r="AA273" s="15">
        <f>SUMIF('21'!B:B,summary!A:A,'21'!D:D)</f>
        <v>0</v>
      </c>
      <c r="AB273" s="15">
        <f>SUMIF('22'!B:B,summary!A:A,'22'!D:D)</f>
        <v>0</v>
      </c>
      <c r="AC273" s="15">
        <f>SUMIF('23'!B:B,summary!A:A,'23'!D:D)</f>
        <v>0</v>
      </c>
      <c r="AD273" s="15">
        <f>SUMIF('24'!B:B,summary!A:A,'24'!D:D)</f>
        <v>0</v>
      </c>
      <c r="AE273" s="15">
        <f>SUMIF('25'!B:B,summary!A:A,'25'!D:D)</f>
        <v>0</v>
      </c>
      <c r="AF273" s="15">
        <f>SUMIF('26'!B:B,summary!A:A,'26'!D:D)</f>
        <v>0</v>
      </c>
      <c r="AG273" s="15">
        <f>SUMIF('27'!B:B,summary!A:A,'27'!D:D)</f>
        <v>0</v>
      </c>
      <c r="AH273" s="15">
        <f>SUMIF('28'!B:B,summary!A:A,'28'!D:D)</f>
        <v>0</v>
      </c>
      <c r="AI273" s="15">
        <f>SUMIF('29'!B:B,summary!A:A,'29'!D:D)</f>
        <v>0</v>
      </c>
      <c r="AJ273" s="15">
        <f>SUMIF('30'!B:B,summary!A:A,'30'!D:D)</f>
        <v>0</v>
      </c>
      <c r="AK273" s="15">
        <f>SUMIF('31'!B:B,summary!A:A,'31'!D:D)</f>
        <v>0</v>
      </c>
      <c r="AL273" s="41">
        <f t="shared" si="33"/>
        <v>0</v>
      </c>
      <c r="AM273" s="75"/>
      <c r="AN273" s="96">
        <f t="shared" si="31"/>
        <v>0</v>
      </c>
      <c r="AO273" s="74">
        <f t="shared" si="32"/>
        <v>0</v>
      </c>
      <c r="AP273" s="101"/>
      <c r="AQ273" s="102"/>
      <c r="AR273" s="103"/>
      <c r="AS273" s="103"/>
      <c r="AT273" s="103"/>
      <c r="AU273" s="103"/>
      <c r="AV273" s="103"/>
      <c r="AW273" s="103"/>
      <c r="AX273" s="103"/>
      <c r="AY273" s="103"/>
      <c r="AZ273" s="103"/>
      <c r="BA273" s="103"/>
      <c r="BB273" s="103"/>
      <c r="BC273" s="103"/>
      <c r="BD273" s="103"/>
      <c r="BE273" s="103"/>
      <c r="BF273" s="103"/>
      <c r="BG273" s="103"/>
      <c r="BH273" s="103"/>
      <c r="BI273" s="103"/>
      <c r="BJ273" s="103"/>
      <c r="BK273" s="103"/>
      <c r="BL273" s="103"/>
      <c r="BM273" s="103"/>
      <c r="BN273" s="103"/>
      <c r="BO273" s="103"/>
      <c r="BP273" s="103"/>
      <c r="BQ273" s="103"/>
      <c r="BR273" s="103"/>
      <c r="BS273" s="103"/>
      <c r="BT273" s="103"/>
      <c r="BU273" s="103"/>
      <c r="BV273" s="104"/>
      <c r="BW273" s="104"/>
    </row>
    <row r="274" spans="1:75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15">
        <f>SUMIF('1'!B:B,summary!A:A,'1'!D:D)</f>
        <v>0</v>
      </c>
      <c r="H274" s="15">
        <f>SUMIF('2'!B:B,summary!A:A,'2'!D:D)</f>
        <v>0</v>
      </c>
      <c r="I274" s="15">
        <f>SUMIF('3'!B:B,summary!A:A,'3'!D:D)</f>
        <v>0</v>
      </c>
      <c r="J274" s="15">
        <f>SUMIF('4'!B:B,summary!A:A,'4'!D:D)</f>
        <v>0</v>
      </c>
      <c r="K274" s="15">
        <f>SUMIF('5'!B:B,summary!A:A,'5'!D:D)</f>
        <v>0</v>
      </c>
      <c r="L274" s="15">
        <f>SUMIF('6'!B:B,summary!A:A,'6'!D:D)</f>
        <v>0</v>
      </c>
      <c r="M274" s="15">
        <f>SUMIF('7'!B:B,summary!A:A,'7'!D:D)</f>
        <v>0</v>
      </c>
      <c r="N274" s="15">
        <f>SUMIF('8'!B:B,summary!A:A,'8'!D:D)</f>
        <v>0</v>
      </c>
      <c r="O274" s="15">
        <f>SUMIF('9'!B:B,summary!A:A,'9'!D:D)</f>
        <v>0</v>
      </c>
      <c r="P274" s="15">
        <f>SUMIF('10'!B:B,summary!A:A,'10'!D:D)</f>
        <v>0</v>
      </c>
      <c r="Q274" s="15">
        <f>SUMIF('11'!B:B,summary!A:A,'11'!D:D)</f>
        <v>0</v>
      </c>
      <c r="R274" s="15">
        <f>SUMIF('12'!B:B,summary!A:A,'12'!D:D)</f>
        <v>0</v>
      </c>
      <c r="S274" s="15">
        <f>SUMIF('13'!B:B,summary!A:A,'13'!D:D)</f>
        <v>0</v>
      </c>
      <c r="T274" s="15">
        <f>SUMIF('14'!B:B,summary!A:A,'14'!D:D)</f>
        <v>0</v>
      </c>
      <c r="U274" s="15">
        <f>SUMIF('15'!B:B,summary!A:A,'15'!D:D)</f>
        <v>0</v>
      </c>
      <c r="V274" s="15">
        <f>SUMIF('16'!B:B,summary!A:A,'16'!D:D)</f>
        <v>0</v>
      </c>
      <c r="W274" s="15">
        <f>SUMIF('17'!B:B,summary!A:A,'17'!D:D)</f>
        <v>0</v>
      </c>
      <c r="X274" s="15">
        <f>SUMIF('18'!B:B,summary!A:A,'18'!D:D)</f>
        <v>0</v>
      </c>
      <c r="Y274" s="15">
        <f>SUMIF('19'!B:B,summary!A:A,'19'!D:D)</f>
        <v>0</v>
      </c>
      <c r="Z274" s="15">
        <f>SUMIF('20'!B:B,summary!A:A,'20'!D:D)</f>
        <v>0</v>
      </c>
      <c r="AA274" s="15">
        <f>SUMIF('21'!B:B,summary!A:A,'21'!D:D)</f>
        <v>0</v>
      </c>
      <c r="AB274" s="15">
        <f>SUMIF('22'!B:B,summary!A:A,'22'!D:D)</f>
        <v>0</v>
      </c>
      <c r="AC274" s="15">
        <f>SUMIF('23'!B:B,summary!A:A,'23'!D:D)</f>
        <v>0</v>
      </c>
      <c r="AD274" s="15">
        <f>SUMIF('24'!B:B,summary!A:A,'24'!D:D)</f>
        <v>0</v>
      </c>
      <c r="AE274" s="15">
        <f>SUMIF('25'!B:B,summary!A:A,'25'!D:D)</f>
        <v>0</v>
      </c>
      <c r="AF274" s="15">
        <f>SUMIF('26'!B:B,summary!A:A,'26'!D:D)</f>
        <v>0</v>
      </c>
      <c r="AG274" s="15">
        <f>SUMIF('27'!B:B,summary!A:A,'27'!D:D)</f>
        <v>0</v>
      </c>
      <c r="AH274" s="15">
        <f>SUMIF('28'!B:B,summary!A:A,'28'!D:D)</f>
        <v>0</v>
      </c>
      <c r="AI274" s="15">
        <f>SUMIF('29'!B:B,summary!A:A,'29'!D:D)</f>
        <v>0</v>
      </c>
      <c r="AJ274" s="15">
        <f>SUMIF('30'!B:B,summary!A:A,'30'!D:D)</f>
        <v>0</v>
      </c>
      <c r="AK274" s="15">
        <f>SUMIF('31'!B:B,summary!A:A,'31'!D:D)</f>
        <v>0</v>
      </c>
      <c r="AL274" s="41">
        <f t="shared" si="33"/>
        <v>0</v>
      </c>
      <c r="AM274" s="75"/>
      <c r="AN274" s="96">
        <f t="shared" si="31"/>
        <v>0</v>
      </c>
      <c r="AO274" s="74">
        <f t="shared" si="32"/>
        <v>0</v>
      </c>
      <c r="AP274" s="101"/>
      <c r="AQ274" s="102"/>
      <c r="AR274" s="103"/>
      <c r="AS274" s="103"/>
      <c r="AT274" s="103"/>
      <c r="AU274" s="103"/>
      <c r="AV274" s="103"/>
      <c r="AW274" s="103"/>
      <c r="AX274" s="103"/>
      <c r="AY274" s="103"/>
      <c r="AZ274" s="103"/>
      <c r="BA274" s="103"/>
      <c r="BB274" s="103"/>
      <c r="BC274" s="103"/>
      <c r="BD274" s="103"/>
      <c r="BE274" s="103"/>
      <c r="BF274" s="103"/>
      <c r="BG274" s="103"/>
      <c r="BH274" s="103"/>
      <c r="BI274" s="103"/>
      <c r="BJ274" s="103"/>
      <c r="BK274" s="103"/>
      <c r="BL274" s="103"/>
      <c r="BM274" s="103"/>
      <c r="BN274" s="103"/>
      <c r="BO274" s="103"/>
      <c r="BP274" s="103"/>
      <c r="BQ274" s="103"/>
      <c r="BR274" s="103"/>
      <c r="BS274" s="103"/>
      <c r="BT274" s="103"/>
      <c r="BU274" s="103"/>
      <c r="BV274" s="104"/>
      <c r="BW274" s="104"/>
    </row>
    <row r="275" spans="1:75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15">
        <f>SUMIF('1'!B:B,summary!A:A,'1'!D:D)</f>
        <v>0</v>
      </c>
      <c r="H275" s="15">
        <f>SUMIF('2'!B:B,summary!A:A,'2'!D:D)</f>
        <v>0</v>
      </c>
      <c r="I275" s="15">
        <f>SUMIF('3'!B:B,summary!A:A,'3'!D:D)</f>
        <v>0</v>
      </c>
      <c r="J275" s="15">
        <f>SUMIF('4'!B:B,summary!A:A,'4'!D:D)</f>
        <v>0</v>
      </c>
      <c r="K275" s="15">
        <f>SUMIF('5'!B:B,summary!A:A,'5'!D:D)</f>
        <v>0</v>
      </c>
      <c r="L275" s="15">
        <f>SUMIF('6'!B:B,summary!A:A,'6'!D:D)</f>
        <v>0</v>
      </c>
      <c r="M275" s="15">
        <f>SUMIF('7'!B:B,summary!A:A,'7'!D:D)</f>
        <v>0</v>
      </c>
      <c r="N275" s="15">
        <f>SUMIF('8'!B:B,summary!A:A,'8'!D:D)</f>
        <v>0</v>
      </c>
      <c r="O275" s="15">
        <f>SUMIF('9'!B:B,summary!A:A,'9'!D:D)</f>
        <v>0</v>
      </c>
      <c r="P275" s="15">
        <f>SUMIF('10'!B:B,summary!A:A,'10'!D:D)</f>
        <v>0</v>
      </c>
      <c r="Q275" s="15">
        <f>SUMIF('11'!B:B,summary!A:A,'11'!D:D)</f>
        <v>0</v>
      </c>
      <c r="R275" s="15">
        <f>SUMIF('12'!B:B,summary!A:A,'12'!D:D)</f>
        <v>0</v>
      </c>
      <c r="S275" s="15">
        <f>SUMIF('13'!B:B,summary!A:A,'13'!D:D)</f>
        <v>0</v>
      </c>
      <c r="T275" s="15">
        <f>SUMIF('14'!B:B,summary!A:A,'14'!D:D)</f>
        <v>0</v>
      </c>
      <c r="U275" s="15">
        <f>SUMIF('15'!B:B,summary!A:A,'15'!D:D)</f>
        <v>0</v>
      </c>
      <c r="V275" s="15">
        <f>SUMIF('16'!B:B,summary!A:A,'16'!D:D)</f>
        <v>0</v>
      </c>
      <c r="W275" s="15">
        <f>SUMIF('17'!B:B,summary!A:A,'17'!D:D)</f>
        <v>0</v>
      </c>
      <c r="X275" s="15">
        <f>SUMIF('18'!B:B,summary!A:A,'18'!D:D)</f>
        <v>0</v>
      </c>
      <c r="Y275" s="15">
        <f>SUMIF('19'!B:B,summary!A:A,'19'!D:D)</f>
        <v>0</v>
      </c>
      <c r="Z275" s="15">
        <f>SUMIF('20'!B:B,summary!A:A,'20'!D:D)</f>
        <v>0</v>
      </c>
      <c r="AA275" s="15">
        <f>SUMIF('21'!B:B,summary!A:A,'21'!D:D)</f>
        <v>0</v>
      </c>
      <c r="AB275" s="15">
        <f>SUMIF('22'!B:B,summary!A:A,'22'!D:D)</f>
        <v>0</v>
      </c>
      <c r="AC275" s="15">
        <f>SUMIF('23'!B:B,summary!A:A,'23'!D:D)</f>
        <v>0</v>
      </c>
      <c r="AD275" s="15">
        <f>SUMIF('24'!B:B,summary!A:A,'24'!D:D)</f>
        <v>0</v>
      </c>
      <c r="AE275" s="15">
        <f>SUMIF('25'!B:B,summary!A:A,'25'!D:D)</f>
        <v>0</v>
      </c>
      <c r="AF275" s="15">
        <f>SUMIF('26'!B:B,summary!A:A,'26'!D:D)</f>
        <v>0</v>
      </c>
      <c r="AG275" s="15">
        <f>SUMIF('27'!B:B,summary!A:A,'27'!D:D)</f>
        <v>0</v>
      </c>
      <c r="AH275" s="15">
        <f>SUMIF('28'!B:B,summary!A:A,'28'!D:D)</f>
        <v>0</v>
      </c>
      <c r="AI275" s="15">
        <f>SUMIF('29'!B:B,summary!A:A,'29'!D:D)</f>
        <v>0</v>
      </c>
      <c r="AJ275" s="15">
        <f>SUMIF('30'!B:B,summary!A:A,'30'!D:D)</f>
        <v>0</v>
      </c>
      <c r="AK275" s="15">
        <f>SUMIF('31'!B:B,summary!A:A,'31'!D:D)</f>
        <v>0</v>
      </c>
      <c r="AL275" s="41">
        <f t="shared" si="33"/>
        <v>0</v>
      </c>
      <c r="AM275" s="75"/>
      <c r="AN275" s="96">
        <f t="shared" si="31"/>
        <v>0</v>
      </c>
      <c r="AO275" s="74">
        <f t="shared" si="32"/>
        <v>0</v>
      </c>
      <c r="AP275" s="101"/>
      <c r="AQ275" s="102"/>
      <c r="AR275" s="103"/>
      <c r="AS275" s="103"/>
      <c r="AT275" s="103"/>
      <c r="AU275" s="103"/>
      <c r="AV275" s="103"/>
      <c r="AW275" s="103"/>
      <c r="AX275" s="103"/>
      <c r="AY275" s="103"/>
      <c r="AZ275" s="103"/>
      <c r="BA275" s="103"/>
      <c r="BB275" s="103"/>
      <c r="BC275" s="103"/>
      <c r="BD275" s="103"/>
      <c r="BE275" s="103"/>
      <c r="BF275" s="103"/>
      <c r="BG275" s="103"/>
      <c r="BH275" s="103"/>
      <c r="BI275" s="103"/>
      <c r="BJ275" s="103"/>
      <c r="BK275" s="103"/>
      <c r="BL275" s="103"/>
      <c r="BM275" s="103"/>
      <c r="BN275" s="103"/>
      <c r="BO275" s="103"/>
      <c r="BP275" s="103"/>
      <c r="BQ275" s="103"/>
      <c r="BR275" s="103"/>
      <c r="BS275" s="103"/>
      <c r="BT275" s="103"/>
      <c r="BU275" s="103"/>
      <c r="BV275" s="104"/>
      <c r="BW275" s="104"/>
    </row>
    <row r="276" spans="1:75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15">
        <f>SUMIF('1'!B:B,summary!A:A,'1'!D:D)</f>
        <v>0</v>
      </c>
      <c r="H276" s="15">
        <f>SUMIF('2'!B:B,summary!A:A,'2'!D:D)</f>
        <v>0</v>
      </c>
      <c r="I276" s="15">
        <f>SUMIF('3'!B:B,summary!A:A,'3'!D:D)</f>
        <v>0</v>
      </c>
      <c r="J276" s="15">
        <f>SUMIF('4'!B:B,summary!A:A,'4'!D:D)</f>
        <v>0</v>
      </c>
      <c r="K276" s="15">
        <f>SUMIF('5'!B:B,summary!A:A,'5'!D:D)</f>
        <v>0</v>
      </c>
      <c r="L276" s="15">
        <f>SUMIF('6'!B:B,summary!A:A,'6'!D:D)</f>
        <v>0</v>
      </c>
      <c r="M276" s="15">
        <f>SUMIF('7'!B:B,summary!A:A,'7'!D:D)</f>
        <v>0</v>
      </c>
      <c r="N276" s="15">
        <f>SUMIF('8'!B:B,summary!A:A,'8'!D:D)</f>
        <v>0</v>
      </c>
      <c r="O276" s="15">
        <f>SUMIF('9'!B:B,summary!A:A,'9'!D:D)</f>
        <v>0</v>
      </c>
      <c r="P276" s="15">
        <f>SUMIF('10'!B:B,summary!A:A,'10'!D:D)</f>
        <v>0</v>
      </c>
      <c r="Q276" s="15">
        <f>SUMIF('11'!B:B,summary!A:A,'11'!D:D)</f>
        <v>0</v>
      </c>
      <c r="R276" s="15">
        <f>SUMIF('12'!B:B,summary!A:A,'12'!D:D)</f>
        <v>0</v>
      </c>
      <c r="S276" s="15">
        <f>SUMIF('13'!B:B,summary!A:A,'13'!D:D)</f>
        <v>0</v>
      </c>
      <c r="T276" s="15">
        <f>SUMIF('14'!B:B,summary!A:A,'14'!D:D)</f>
        <v>0</v>
      </c>
      <c r="U276" s="15">
        <f>SUMIF('15'!B:B,summary!A:A,'15'!D:D)</f>
        <v>0</v>
      </c>
      <c r="V276" s="15">
        <f>SUMIF('16'!B:B,summary!A:A,'16'!D:D)</f>
        <v>0</v>
      </c>
      <c r="W276" s="15">
        <f>SUMIF('17'!B:B,summary!A:A,'17'!D:D)</f>
        <v>0</v>
      </c>
      <c r="X276" s="15">
        <f>SUMIF('18'!B:B,summary!A:A,'18'!D:D)</f>
        <v>0</v>
      </c>
      <c r="Y276" s="15">
        <f>SUMIF('19'!B:B,summary!A:A,'19'!D:D)</f>
        <v>0</v>
      </c>
      <c r="Z276" s="15">
        <f>SUMIF('20'!B:B,summary!A:A,'20'!D:D)</f>
        <v>0</v>
      </c>
      <c r="AA276" s="15">
        <f>SUMIF('21'!B:B,summary!A:A,'21'!D:D)</f>
        <v>0</v>
      </c>
      <c r="AB276" s="15">
        <f>SUMIF('22'!B:B,summary!A:A,'22'!D:D)</f>
        <v>0</v>
      </c>
      <c r="AC276" s="15">
        <f>SUMIF('23'!B:B,summary!A:A,'23'!D:D)</f>
        <v>0</v>
      </c>
      <c r="AD276" s="15">
        <f>SUMIF('24'!B:B,summary!A:A,'24'!D:D)</f>
        <v>0</v>
      </c>
      <c r="AE276" s="15">
        <f>SUMIF('25'!B:B,summary!A:A,'25'!D:D)</f>
        <v>0</v>
      </c>
      <c r="AF276" s="15">
        <f>SUMIF('26'!B:B,summary!A:A,'26'!D:D)</f>
        <v>0</v>
      </c>
      <c r="AG276" s="15">
        <f>SUMIF('27'!B:B,summary!A:A,'27'!D:D)</f>
        <v>0</v>
      </c>
      <c r="AH276" s="15">
        <f>SUMIF('28'!B:B,summary!A:A,'28'!D:D)</f>
        <v>0</v>
      </c>
      <c r="AI276" s="15">
        <f>SUMIF('29'!B:B,summary!A:A,'29'!D:D)</f>
        <v>0</v>
      </c>
      <c r="AJ276" s="15">
        <f>SUMIF('30'!B:B,summary!A:A,'30'!D:D)</f>
        <v>2</v>
      </c>
      <c r="AK276" s="15">
        <f>SUMIF('31'!B:B,summary!A:A,'31'!D:D)</f>
        <v>0</v>
      </c>
      <c r="AL276" s="41">
        <f t="shared" si="33"/>
        <v>2</v>
      </c>
      <c r="AM276" s="75"/>
      <c r="AN276" s="96">
        <f t="shared" si="31"/>
        <v>0</v>
      </c>
      <c r="AO276" s="74">
        <f t="shared" si="32"/>
        <v>-2</v>
      </c>
      <c r="AP276" s="101"/>
      <c r="AQ276" s="102"/>
      <c r="AR276" s="103"/>
      <c r="AS276" s="103"/>
      <c r="AT276" s="103"/>
      <c r="AU276" s="103"/>
      <c r="AV276" s="103"/>
      <c r="AW276" s="103"/>
      <c r="AX276" s="103"/>
      <c r="AY276" s="103"/>
      <c r="AZ276" s="103"/>
      <c r="BA276" s="103"/>
      <c r="BB276" s="103"/>
      <c r="BC276" s="103"/>
      <c r="BD276" s="103"/>
      <c r="BE276" s="103"/>
      <c r="BF276" s="103"/>
      <c r="BG276" s="103"/>
      <c r="BH276" s="103"/>
      <c r="BI276" s="103"/>
      <c r="BJ276" s="103"/>
      <c r="BK276" s="103"/>
      <c r="BL276" s="103"/>
      <c r="BM276" s="103"/>
      <c r="BN276" s="103"/>
      <c r="BO276" s="103"/>
      <c r="BP276" s="103"/>
      <c r="BQ276" s="103"/>
      <c r="BR276" s="103"/>
      <c r="BS276" s="103"/>
      <c r="BT276" s="103"/>
      <c r="BU276" s="103"/>
      <c r="BV276" s="104"/>
      <c r="BW276" s="104"/>
    </row>
    <row r="277" spans="1:75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15">
        <f>SUMIF('1'!B:B,summary!A:A,'1'!D:D)</f>
        <v>0</v>
      </c>
      <c r="H277" s="15">
        <f>SUMIF('2'!B:B,summary!A:A,'2'!D:D)</f>
        <v>0</v>
      </c>
      <c r="I277" s="15">
        <f>SUMIF('3'!B:B,summary!A:A,'3'!D:D)</f>
        <v>0</v>
      </c>
      <c r="J277" s="15">
        <f>SUMIF('4'!B:B,summary!A:A,'4'!D:D)</f>
        <v>0</v>
      </c>
      <c r="K277" s="15">
        <f>SUMIF('5'!B:B,summary!A:A,'5'!D:D)</f>
        <v>0</v>
      </c>
      <c r="L277" s="15">
        <f>SUMIF('6'!B:B,summary!A:A,'6'!D:D)</f>
        <v>0</v>
      </c>
      <c r="M277" s="15">
        <f>SUMIF('7'!B:B,summary!A:A,'7'!D:D)</f>
        <v>0</v>
      </c>
      <c r="N277" s="15">
        <f>SUMIF('8'!B:B,summary!A:A,'8'!D:D)</f>
        <v>0</v>
      </c>
      <c r="O277" s="15">
        <f>SUMIF('9'!B:B,summary!A:A,'9'!D:D)</f>
        <v>0</v>
      </c>
      <c r="P277" s="15">
        <f>SUMIF('10'!B:B,summary!A:A,'10'!D:D)</f>
        <v>0</v>
      </c>
      <c r="Q277" s="15">
        <f>SUMIF('11'!B:B,summary!A:A,'11'!D:D)</f>
        <v>0</v>
      </c>
      <c r="R277" s="15">
        <f>SUMIF('12'!B:B,summary!A:A,'12'!D:D)</f>
        <v>0</v>
      </c>
      <c r="S277" s="15">
        <f>SUMIF('13'!B:B,summary!A:A,'13'!D:D)</f>
        <v>0</v>
      </c>
      <c r="T277" s="15">
        <f>SUMIF('14'!B:B,summary!A:A,'14'!D:D)</f>
        <v>0</v>
      </c>
      <c r="U277" s="15">
        <f>SUMIF('15'!B:B,summary!A:A,'15'!D:D)</f>
        <v>0</v>
      </c>
      <c r="V277" s="15">
        <f>SUMIF('16'!B:B,summary!A:A,'16'!D:D)</f>
        <v>0</v>
      </c>
      <c r="W277" s="15">
        <f>SUMIF('17'!B:B,summary!A:A,'17'!D:D)</f>
        <v>0</v>
      </c>
      <c r="X277" s="15">
        <f>SUMIF('18'!B:B,summary!A:A,'18'!D:D)</f>
        <v>0</v>
      </c>
      <c r="Y277" s="15">
        <f>SUMIF('19'!B:B,summary!A:A,'19'!D:D)</f>
        <v>0</v>
      </c>
      <c r="Z277" s="15">
        <f>SUMIF('20'!B:B,summary!A:A,'20'!D:D)</f>
        <v>0</v>
      </c>
      <c r="AA277" s="15">
        <f>SUMIF('21'!B:B,summary!A:A,'21'!D:D)</f>
        <v>0</v>
      </c>
      <c r="AB277" s="15">
        <f>SUMIF('22'!B:B,summary!A:A,'22'!D:D)</f>
        <v>0</v>
      </c>
      <c r="AC277" s="15">
        <f>SUMIF('23'!B:B,summary!A:A,'23'!D:D)</f>
        <v>0</v>
      </c>
      <c r="AD277" s="15">
        <f>SUMIF('24'!B:B,summary!A:A,'24'!D:D)</f>
        <v>0</v>
      </c>
      <c r="AE277" s="15">
        <f>SUMIF('25'!B:B,summary!A:A,'25'!D:D)</f>
        <v>0</v>
      </c>
      <c r="AF277" s="15">
        <f>SUMIF('26'!B:B,summary!A:A,'26'!D:D)</f>
        <v>0</v>
      </c>
      <c r="AG277" s="15">
        <f>SUMIF('27'!B:B,summary!A:A,'27'!D:D)</f>
        <v>0</v>
      </c>
      <c r="AH277" s="15">
        <f>SUMIF('28'!B:B,summary!A:A,'28'!D:D)</f>
        <v>0</v>
      </c>
      <c r="AI277" s="15">
        <f>SUMIF('29'!B:B,summary!A:A,'29'!D:D)</f>
        <v>0</v>
      </c>
      <c r="AJ277" s="15">
        <f>SUMIF('30'!B:B,summary!A:A,'30'!D:D)</f>
        <v>0</v>
      </c>
      <c r="AK277" s="15">
        <f>SUMIF('31'!B:B,summary!A:A,'31'!D:D)</f>
        <v>0</v>
      </c>
      <c r="AL277" s="41">
        <f t="shared" si="33"/>
        <v>0</v>
      </c>
      <c r="AM277" s="75"/>
      <c r="AN277" s="96">
        <f t="shared" si="31"/>
        <v>0</v>
      </c>
      <c r="AO277" s="74">
        <f t="shared" si="32"/>
        <v>0</v>
      </c>
      <c r="AP277" s="101"/>
      <c r="AQ277" s="102"/>
      <c r="AR277" s="103"/>
      <c r="AS277" s="103"/>
      <c r="AT277" s="103"/>
      <c r="AU277" s="103"/>
      <c r="AV277" s="103"/>
      <c r="AW277" s="103"/>
      <c r="AX277" s="103"/>
      <c r="AY277" s="103"/>
      <c r="AZ277" s="103"/>
      <c r="BA277" s="103"/>
      <c r="BB277" s="103"/>
      <c r="BC277" s="103"/>
      <c r="BD277" s="103"/>
      <c r="BE277" s="103"/>
      <c r="BF277" s="103"/>
      <c r="BG277" s="103"/>
      <c r="BH277" s="103"/>
      <c r="BI277" s="103"/>
      <c r="BJ277" s="103"/>
      <c r="BK277" s="103"/>
      <c r="BL277" s="103"/>
      <c r="BM277" s="103"/>
      <c r="BN277" s="103"/>
      <c r="BO277" s="103"/>
      <c r="BP277" s="103"/>
      <c r="BQ277" s="103"/>
      <c r="BR277" s="103"/>
      <c r="BS277" s="103"/>
      <c r="BT277" s="103"/>
      <c r="BU277" s="103"/>
      <c r="BV277" s="104"/>
      <c r="BW277" s="104"/>
    </row>
    <row r="278" spans="1:75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15">
        <f>SUMIF('1'!B:B,summary!A:A,'1'!D:D)</f>
        <v>0</v>
      </c>
      <c r="H278" s="15">
        <f>SUMIF('2'!B:B,summary!A:A,'2'!D:D)</f>
        <v>0</v>
      </c>
      <c r="I278" s="15">
        <f>SUMIF('3'!B:B,summary!A:A,'3'!D:D)</f>
        <v>0</v>
      </c>
      <c r="J278" s="15">
        <f>SUMIF('4'!B:B,summary!A:A,'4'!D:D)</f>
        <v>0</v>
      </c>
      <c r="K278" s="15">
        <f>SUMIF('5'!B:B,summary!A:A,'5'!D:D)</f>
        <v>0</v>
      </c>
      <c r="L278" s="15">
        <f>SUMIF('6'!B:B,summary!A:A,'6'!D:D)</f>
        <v>1</v>
      </c>
      <c r="M278" s="15">
        <f>SUMIF('7'!B:B,summary!A:A,'7'!D:D)</f>
        <v>0</v>
      </c>
      <c r="N278" s="15">
        <f>SUMIF('8'!B:B,summary!A:A,'8'!D:D)</f>
        <v>0</v>
      </c>
      <c r="O278" s="15">
        <f>SUMIF('9'!B:B,summary!A:A,'9'!D:D)</f>
        <v>0</v>
      </c>
      <c r="P278" s="15">
        <f>SUMIF('10'!B:B,summary!A:A,'10'!D:D)</f>
        <v>0</v>
      </c>
      <c r="Q278" s="15">
        <f>SUMIF('11'!B:B,summary!A:A,'11'!D:D)</f>
        <v>0</v>
      </c>
      <c r="R278" s="15">
        <f>SUMIF('12'!B:B,summary!A:A,'12'!D:D)</f>
        <v>0</v>
      </c>
      <c r="S278" s="15">
        <f>SUMIF('13'!B:B,summary!A:A,'13'!D:D)</f>
        <v>0</v>
      </c>
      <c r="T278" s="15">
        <f>SUMIF('14'!B:B,summary!A:A,'14'!D:D)</f>
        <v>0</v>
      </c>
      <c r="U278" s="15">
        <f>SUMIF('15'!B:B,summary!A:A,'15'!D:D)</f>
        <v>0</v>
      </c>
      <c r="V278" s="15">
        <f>SUMIF('16'!B:B,summary!A:A,'16'!D:D)</f>
        <v>0</v>
      </c>
      <c r="W278" s="15">
        <f>SUMIF('17'!B:B,summary!A:A,'17'!D:D)</f>
        <v>0</v>
      </c>
      <c r="X278" s="15">
        <f>SUMIF('18'!B:B,summary!A:A,'18'!D:D)</f>
        <v>0</v>
      </c>
      <c r="Y278" s="15">
        <f>SUMIF('19'!B:B,summary!A:A,'19'!D:D)</f>
        <v>0</v>
      </c>
      <c r="Z278" s="15">
        <f>SUMIF('20'!B:B,summary!A:A,'20'!D:D)</f>
        <v>0</v>
      </c>
      <c r="AA278" s="15">
        <f>SUMIF('21'!B:B,summary!A:A,'21'!D:D)</f>
        <v>0</v>
      </c>
      <c r="AB278" s="15">
        <f>SUMIF('22'!B:B,summary!A:A,'22'!D:D)</f>
        <v>0</v>
      </c>
      <c r="AC278" s="15">
        <f>SUMIF('23'!B:B,summary!A:A,'23'!D:D)</f>
        <v>0</v>
      </c>
      <c r="AD278" s="15">
        <f>SUMIF('24'!B:B,summary!A:A,'24'!D:D)</f>
        <v>0</v>
      </c>
      <c r="AE278" s="15">
        <f>SUMIF('25'!B:B,summary!A:A,'25'!D:D)</f>
        <v>0</v>
      </c>
      <c r="AF278" s="15">
        <f>SUMIF('26'!B:B,summary!A:A,'26'!D:D)</f>
        <v>0</v>
      </c>
      <c r="AG278" s="15">
        <f>SUMIF('27'!B:B,summary!A:A,'27'!D:D)</f>
        <v>0</v>
      </c>
      <c r="AH278" s="15">
        <f>SUMIF('28'!B:B,summary!A:A,'28'!D:D)</f>
        <v>0</v>
      </c>
      <c r="AI278" s="15">
        <f>SUMIF('29'!B:B,summary!A:A,'29'!D:D)</f>
        <v>0</v>
      </c>
      <c r="AJ278" s="15">
        <f>SUMIF('30'!B:B,summary!A:A,'30'!D:D)</f>
        <v>0</v>
      </c>
      <c r="AK278" s="15">
        <f>SUMIF('31'!B:B,summary!A:A,'31'!D:D)</f>
        <v>0</v>
      </c>
      <c r="AL278" s="41">
        <f t="shared" si="33"/>
        <v>1</v>
      </c>
      <c r="AM278" s="75"/>
      <c r="AN278" s="96">
        <f t="shared" si="31"/>
        <v>0</v>
      </c>
      <c r="AO278" s="74">
        <f t="shared" si="32"/>
        <v>-1</v>
      </c>
      <c r="AP278" s="101"/>
      <c r="AQ278" s="102"/>
      <c r="AR278" s="103"/>
      <c r="AS278" s="103"/>
      <c r="AT278" s="103"/>
      <c r="AU278" s="103"/>
      <c r="AV278" s="103"/>
      <c r="AW278" s="103"/>
      <c r="AX278" s="103"/>
      <c r="AY278" s="103"/>
      <c r="AZ278" s="103"/>
      <c r="BA278" s="103"/>
      <c r="BB278" s="103"/>
      <c r="BC278" s="103"/>
      <c r="BD278" s="103"/>
      <c r="BE278" s="103"/>
      <c r="BF278" s="103"/>
      <c r="BG278" s="103"/>
      <c r="BH278" s="103"/>
      <c r="BI278" s="103"/>
      <c r="BJ278" s="103"/>
      <c r="BK278" s="103"/>
      <c r="BL278" s="103"/>
      <c r="BM278" s="103"/>
      <c r="BN278" s="103"/>
      <c r="BO278" s="103"/>
      <c r="BP278" s="103"/>
      <c r="BQ278" s="103"/>
      <c r="BR278" s="103"/>
      <c r="BS278" s="103"/>
      <c r="BT278" s="103"/>
      <c r="BU278" s="103"/>
      <c r="BV278" s="104"/>
      <c r="BW278" s="104"/>
    </row>
    <row r="279" spans="1:75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15">
        <f>SUMIF('1'!B:B,summary!A:A,'1'!D:D)</f>
        <v>0</v>
      </c>
      <c r="H279" s="15">
        <f>SUMIF('2'!B:B,summary!A:A,'2'!D:D)</f>
        <v>0</v>
      </c>
      <c r="I279" s="15">
        <f>SUMIF('3'!B:B,summary!A:A,'3'!D:D)</f>
        <v>0</v>
      </c>
      <c r="J279" s="15">
        <f>SUMIF('4'!B:B,summary!A:A,'4'!D:D)</f>
        <v>0</v>
      </c>
      <c r="K279" s="15">
        <f>SUMIF('5'!B:B,summary!A:A,'5'!D:D)</f>
        <v>0</v>
      </c>
      <c r="L279" s="15">
        <f>SUMIF('6'!B:B,summary!A:A,'6'!D:D)</f>
        <v>0</v>
      </c>
      <c r="M279" s="15">
        <f>SUMIF('7'!B:B,summary!A:A,'7'!D:D)</f>
        <v>0</v>
      </c>
      <c r="N279" s="15">
        <f>SUMIF('8'!B:B,summary!A:A,'8'!D:D)</f>
        <v>0</v>
      </c>
      <c r="O279" s="15">
        <f>SUMIF('9'!B:B,summary!A:A,'9'!D:D)</f>
        <v>0</v>
      </c>
      <c r="P279" s="15">
        <f>SUMIF('10'!B:B,summary!A:A,'10'!D:D)</f>
        <v>0</v>
      </c>
      <c r="Q279" s="15">
        <f>SUMIF('11'!B:B,summary!A:A,'11'!D:D)</f>
        <v>0</v>
      </c>
      <c r="R279" s="15">
        <f>SUMIF('12'!B:B,summary!A:A,'12'!D:D)</f>
        <v>0</v>
      </c>
      <c r="S279" s="15">
        <f>SUMIF('13'!B:B,summary!A:A,'13'!D:D)</f>
        <v>0</v>
      </c>
      <c r="T279" s="15">
        <f>SUMIF('14'!B:B,summary!A:A,'14'!D:D)</f>
        <v>0</v>
      </c>
      <c r="U279" s="15">
        <f>SUMIF('15'!B:B,summary!A:A,'15'!D:D)</f>
        <v>0</v>
      </c>
      <c r="V279" s="15">
        <f>SUMIF('16'!B:B,summary!A:A,'16'!D:D)</f>
        <v>0</v>
      </c>
      <c r="W279" s="15">
        <f>SUMIF('17'!B:B,summary!A:A,'17'!D:D)</f>
        <v>0</v>
      </c>
      <c r="X279" s="15">
        <f>SUMIF('18'!B:B,summary!A:A,'18'!D:D)</f>
        <v>0</v>
      </c>
      <c r="Y279" s="15">
        <f>SUMIF('19'!B:B,summary!A:A,'19'!D:D)</f>
        <v>0</v>
      </c>
      <c r="Z279" s="15">
        <f>SUMIF('20'!B:B,summary!A:A,'20'!D:D)</f>
        <v>0</v>
      </c>
      <c r="AA279" s="15">
        <f>SUMIF('21'!B:B,summary!A:A,'21'!D:D)</f>
        <v>0</v>
      </c>
      <c r="AB279" s="15">
        <f>SUMIF('22'!B:B,summary!A:A,'22'!D:D)</f>
        <v>0</v>
      </c>
      <c r="AC279" s="15">
        <f>SUMIF('23'!B:B,summary!A:A,'23'!D:D)</f>
        <v>0</v>
      </c>
      <c r="AD279" s="15">
        <f>SUMIF('24'!B:B,summary!A:A,'24'!D:D)</f>
        <v>0</v>
      </c>
      <c r="AE279" s="15">
        <f>SUMIF('25'!B:B,summary!A:A,'25'!D:D)</f>
        <v>0</v>
      </c>
      <c r="AF279" s="15">
        <f>SUMIF('26'!B:B,summary!A:A,'26'!D:D)</f>
        <v>0</v>
      </c>
      <c r="AG279" s="15">
        <f>SUMIF('27'!B:B,summary!A:A,'27'!D:D)</f>
        <v>0</v>
      </c>
      <c r="AH279" s="15">
        <f>SUMIF('28'!B:B,summary!A:A,'28'!D:D)</f>
        <v>0</v>
      </c>
      <c r="AI279" s="15">
        <f>SUMIF('29'!B:B,summary!A:A,'29'!D:D)</f>
        <v>0</v>
      </c>
      <c r="AJ279" s="15">
        <f>SUMIF('30'!B:B,summary!A:A,'30'!D:D)</f>
        <v>0</v>
      </c>
      <c r="AK279" s="15">
        <f>SUMIF('31'!B:B,summary!A:A,'31'!D:D)</f>
        <v>0</v>
      </c>
      <c r="AL279" s="41">
        <f t="shared" si="33"/>
        <v>0</v>
      </c>
      <c r="AM279" s="75"/>
      <c r="AN279" s="96">
        <f t="shared" si="31"/>
        <v>0</v>
      </c>
      <c r="AO279" s="74">
        <f t="shared" si="32"/>
        <v>0</v>
      </c>
      <c r="AP279" s="101"/>
      <c r="AQ279" s="102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/>
      <c r="BH279" s="103"/>
      <c r="BI279" s="103"/>
      <c r="BJ279" s="103"/>
      <c r="BK279" s="103"/>
      <c r="BL279" s="103"/>
      <c r="BM279" s="103"/>
      <c r="BN279" s="103"/>
      <c r="BO279" s="103"/>
      <c r="BP279" s="103"/>
      <c r="BQ279" s="103"/>
      <c r="BR279" s="103"/>
      <c r="BS279" s="103"/>
      <c r="BT279" s="103"/>
      <c r="BU279" s="103"/>
      <c r="BV279" s="104"/>
      <c r="BW279" s="104"/>
    </row>
    <row r="280" spans="1:75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15">
        <f>SUMIF('1'!B:B,summary!A:A,'1'!D:D)</f>
        <v>0</v>
      </c>
      <c r="H280" s="15">
        <f>SUMIF('2'!B:B,summary!A:A,'2'!D:D)</f>
        <v>0</v>
      </c>
      <c r="I280" s="15">
        <f>SUMIF('3'!B:B,summary!A:A,'3'!D:D)</f>
        <v>0</v>
      </c>
      <c r="J280" s="15">
        <f>SUMIF('4'!B:B,summary!A:A,'4'!D:D)</f>
        <v>0</v>
      </c>
      <c r="K280" s="15">
        <f>SUMIF('5'!B:B,summary!A:A,'5'!D:D)</f>
        <v>0</v>
      </c>
      <c r="L280" s="15">
        <f>SUMIF('6'!B:B,summary!A:A,'6'!D:D)</f>
        <v>0</v>
      </c>
      <c r="M280" s="15">
        <f>SUMIF('7'!B:B,summary!A:A,'7'!D:D)</f>
        <v>0</v>
      </c>
      <c r="N280" s="15">
        <f>SUMIF('8'!B:B,summary!A:A,'8'!D:D)</f>
        <v>0</v>
      </c>
      <c r="O280" s="15">
        <f>SUMIF('9'!B:B,summary!A:A,'9'!D:D)</f>
        <v>0</v>
      </c>
      <c r="P280" s="15">
        <f>SUMIF('10'!B:B,summary!A:A,'10'!D:D)</f>
        <v>0</v>
      </c>
      <c r="Q280" s="15">
        <f>SUMIF('11'!B:B,summary!A:A,'11'!D:D)</f>
        <v>0</v>
      </c>
      <c r="R280" s="15">
        <f>SUMIF('12'!B:B,summary!A:A,'12'!D:D)</f>
        <v>0</v>
      </c>
      <c r="S280" s="15">
        <f>SUMIF('13'!B:B,summary!A:A,'13'!D:D)</f>
        <v>0</v>
      </c>
      <c r="T280" s="15">
        <f>SUMIF('14'!B:B,summary!A:A,'14'!D:D)</f>
        <v>0</v>
      </c>
      <c r="U280" s="15">
        <f>SUMIF('15'!B:B,summary!A:A,'15'!D:D)</f>
        <v>0</v>
      </c>
      <c r="V280" s="15">
        <f>SUMIF('16'!B:B,summary!A:A,'16'!D:D)</f>
        <v>0</v>
      </c>
      <c r="W280" s="15">
        <f>SUMIF('17'!B:B,summary!A:A,'17'!D:D)</f>
        <v>0</v>
      </c>
      <c r="X280" s="15">
        <f>SUMIF('18'!B:B,summary!A:A,'18'!D:D)</f>
        <v>0</v>
      </c>
      <c r="Y280" s="15">
        <f>SUMIF('19'!B:B,summary!A:A,'19'!D:D)</f>
        <v>0</v>
      </c>
      <c r="Z280" s="15">
        <f>SUMIF('20'!B:B,summary!A:A,'20'!D:D)</f>
        <v>0</v>
      </c>
      <c r="AA280" s="15">
        <f>SUMIF('21'!B:B,summary!A:A,'21'!D:D)</f>
        <v>0</v>
      </c>
      <c r="AB280" s="15">
        <f>SUMIF('22'!B:B,summary!A:A,'22'!D:D)</f>
        <v>0</v>
      </c>
      <c r="AC280" s="15">
        <f>SUMIF('23'!B:B,summary!A:A,'23'!D:D)</f>
        <v>0</v>
      </c>
      <c r="AD280" s="15">
        <f>SUMIF('24'!B:B,summary!A:A,'24'!D:D)</f>
        <v>0</v>
      </c>
      <c r="AE280" s="15">
        <f>SUMIF('25'!B:B,summary!A:A,'25'!D:D)</f>
        <v>0</v>
      </c>
      <c r="AF280" s="15">
        <f>SUMIF('26'!B:B,summary!A:A,'26'!D:D)</f>
        <v>0</v>
      </c>
      <c r="AG280" s="15">
        <f>SUMIF('27'!B:B,summary!A:A,'27'!D:D)</f>
        <v>0</v>
      </c>
      <c r="AH280" s="15">
        <f>SUMIF('28'!B:B,summary!A:A,'28'!D:D)</f>
        <v>0</v>
      </c>
      <c r="AI280" s="15">
        <f>SUMIF('29'!B:B,summary!A:A,'29'!D:D)</f>
        <v>0</v>
      </c>
      <c r="AJ280" s="15">
        <f>SUMIF('30'!B:B,summary!A:A,'30'!D:D)</f>
        <v>0</v>
      </c>
      <c r="AK280" s="15">
        <f>SUMIF('31'!B:B,summary!A:A,'31'!D:D)</f>
        <v>0</v>
      </c>
      <c r="AL280" s="41">
        <f t="shared" si="33"/>
        <v>0</v>
      </c>
      <c r="AM280" s="75"/>
      <c r="AN280" s="96">
        <f t="shared" si="31"/>
        <v>0</v>
      </c>
      <c r="AO280" s="74">
        <f t="shared" si="32"/>
        <v>0</v>
      </c>
      <c r="AP280" s="101"/>
      <c r="AQ280" s="102"/>
      <c r="AR280" s="103"/>
      <c r="AS280" s="103"/>
      <c r="AT280" s="103"/>
      <c r="AU280" s="103"/>
      <c r="AV280" s="103"/>
      <c r="AW280" s="103"/>
      <c r="AX280" s="103"/>
      <c r="AY280" s="103"/>
      <c r="AZ280" s="103"/>
      <c r="BA280" s="103"/>
      <c r="BB280" s="103"/>
      <c r="BC280" s="103"/>
      <c r="BD280" s="103"/>
      <c r="BE280" s="103"/>
      <c r="BF280" s="103"/>
      <c r="BG280" s="103"/>
      <c r="BH280" s="103"/>
      <c r="BI280" s="103"/>
      <c r="BJ280" s="103"/>
      <c r="BK280" s="103"/>
      <c r="BL280" s="103"/>
      <c r="BM280" s="103"/>
      <c r="BN280" s="103"/>
      <c r="BO280" s="103"/>
      <c r="BP280" s="103"/>
      <c r="BQ280" s="103"/>
      <c r="BR280" s="103"/>
      <c r="BS280" s="103"/>
      <c r="BT280" s="103"/>
      <c r="BU280" s="103"/>
      <c r="BV280" s="104"/>
      <c r="BW280" s="104"/>
    </row>
    <row r="281" spans="1:75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15">
        <f>SUMIF('1'!B:B,summary!A:A,'1'!D:D)</f>
        <v>0</v>
      </c>
      <c r="H281" s="15">
        <f>SUMIF('2'!B:B,summary!A:A,'2'!D:D)</f>
        <v>0</v>
      </c>
      <c r="I281" s="15">
        <f>SUMIF('3'!B:B,summary!A:A,'3'!D:D)</f>
        <v>0</v>
      </c>
      <c r="J281" s="15">
        <f>SUMIF('4'!B:B,summary!A:A,'4'!D:D)</f>
        <v>0</v>
      </c>
      <c r="K281" s="15">
        <f>SUMIF('5'!B:B,summary!A:A,'5'!D:D)</f>
        <v>0</v>
      </c>
      <c r="L281" s="15">
        <f>SUMIF('6'!B:B,summary!A:A,'6'!D:D)</f>
        <v>0</v>
      </c>
      <c r="M281" s="15">
        <f>SUMIF('7'!B:B,summary!A:A,'7'!D:D)</f>
        <v>0</v>
      </c>
      <c r="N281" s="15">
        <f>SUMIF('8'!B:B,summary!A:A,'8'!D:D)</f>
        <v>0</v>
      </c>
      <c r="O281" s="15">
        <f>SUMIF('9'!B:B,summary!A:A,'9'!D:D)</f>
        <v>0</v>
      </c>
      <c r="P281" s="15">
        <f>SUMIF('10'!B:B,summary!A:A,'10'!D:D)</f>
        <v>0</v>
      </c>
      <c r="Q281" s="15">
        <f>SUMIF('11'!B:B,summary!A:A,'11'!D:D)</f>
        <v>0</v>
      </c>
      <c r="R281" s="15">
        <f>SUMIF('12'!B:B,summary!A:A,'12'!D:D)</f>
        <v>0</v>
      </c>
      <c r="S281" s="15">
        <f>SUMIF('13'!B:B,summary!A:A,'13'!D:D)</f>
        <v>0</v>
      </c>
      <c r="T281" s="15">
        <f>SUMIF('14'!B:B,summary!A:A,'14'!D:D)</f>
        <v>0</v>
      </c>
      <c r="U281" s="15">
        <f>SUMIF('15'!B:B,summary!A:A,'15'!D:D)</f>
        <v>0</v>
      </c>
      <c r="V281" s="15">
        <f>SUMIF('16'!B:B,summary!A:A,'16'!D:D)</f>
        <v>0</v>
      </c>
      <c r="W281" s="15">
        <f>SUMIF('17'!B:B,summary!A:A,'17'!D:D)</f>
        <v>0</v>
      </c>
      <c r="X281" s="15">
        <f>SUMIF('18'!B:B,summary!A:A,'18'!D:D)</f>
        <v>0</v>
      </c>
      <c r="Y281" s="15">
        <f>SUMIF('19'!B:B,summary!A:A,'19'!D:D)</f>
        <v>0</v>
      </c>
      <c r="Z281" s="15">
        <f>SUMIF('20'!B:B,summary!A:A,'20'!D:D)</f>
        <v>0</v>
      </c>
      <c r="AA281" s="15">
        <f>SUMIF('21'!B:B,summary!A:A,'21'!D:D)</f>
        <v>0</v>
      </c>
      <c r="AB281" s="15">
        <f>SUMIF('22'!B:B,summary!A:A,'22'!D:D)</f>
        <v>0</v>
      </c>
      <c r="AC281" s="15">
        <f>SUMIF('23'!B:B,summary!A:A,'23'!D:D)</f>
        <v>0</v>
      </c>
      <c r="AD281" s="15">
        <f>SUMIF('24'!B:B,summary!A:A,'24'!D:D)</f>
        <v>0</v>
      </c>
      <c r="AE281" s="15">
        <f>SUMIF('25'!B:B,summary!A:A,'25'!D:D)</f>
        <v>0</v>
      </c>
      <c r="AF281" s="15">
        <f>SUMIF('26'!B:B,summary!A:A,'26'!D:D)</f>
        <v>0</v>
      </c>
      <c r="AG281" s="15">
        <f>SUMIF('27'!B:B,summary!A:A,'27'!D:D)</f>
        <v>0</v>
      </c>
      <c r="AH281" s="15">
        <f>SUMIF('28'!B:B,summary!A:A,'28'!D:D)</f>
        <v>0</v>
      </c>
      <c r="AI281" s="15">
        <f>SUMIF('29'!B:B,summary!A:A,'29'!D:D)</f>
        <v>0</v>
      </c>
      <c r="AJ281" s="15">
        <f>SUMIF('30'!B:B,summary!A:A,'30'!D:D)</f>
        <v>0</v>
      </c>
      <c r="AK281" s="15">
        <f>SUMIF('31'!B:B,summary!A:A,'31'!D:D)</f>
        <v>0</v>
      </c>
      <c r="AL281" s="41">
        <f t="shared" si="33"/>
        <v>0</v>
      </c>
      <c r="AM281" s="75"/>
      <c r="AN281" s="96">
        <f t="shared" si="31"/>
        <v>0</v>
      </c>
      <c r="AO281" s="74">
        <f t="shared" si="32"/>
        <v>0</v>
      </c>
      <c r="AP281" s="101"/>
      <c r="AQ281" s="102"/>
      <c r="AR281" s="103"/>
      <c r="AS281" s="103"/>
      <c r="AT281" s="103"/>
      <c r="AU281" s="103"/>
      <c r="AV281" s="103"/>
      <c r="AW281" s="103"/>
      <c r="AX281" s="103"/>
      <c r="AY281" s="103"/>
      <c r="AZ281" s="103"/>
      <c r="BA281" s="103"/>
      <c r="BB281" s="103"/>
      <c r="BC281" s="103"/>
      <c r="BD281" s="103"/>
      <c r="BE281" s="103"/>
      <c r="BF281" s="103"/>
      <c r="BG281" s="103"/>
      <c r="BH281" s="103"/>
      <c r="BI281" s="103"/>
      <c r="BJ281" s="103"/>
      <c r="BK281" s="103"/>
      <c r="BL281" s="103"/>
      <c r="BM281" s="103"/>
      <c r="BN281" s="103"/>
      <c r="BO281" s="103"/>
      <c r="BP281" s="103"/>
      <c r="BQ281" s="103"/>
      <c r="BR281" s="103"/>
      <c r="BS281" s="103"/>
      <c r="BT281" s="103"/>
      <c r="BU281" s="103"/>
      <c r="BV281" s="104"/>
      <c r="BW281" s="104"/>
    </row>
    <row r="282" spans="1:75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15">
        <f>SUMIF('1'!B:B,summary!A:A,'1'!D:D)</f>
        <v>0</v>
      </c>
      <c r="H282" s="15">
        <f>SUMIF('2'!B:B,summary!A:A,'2'!D:D)</f>
        <v>0</v>
      </c>
      <c r="I282" s="15">
        <f>SUMIF('3'!B:B,summary!A:A,'3'!D:D)</f>
        <v>0</v>
      </c>
      <c r="J282" s="15">
        <f>SUMIF('4'!B:B,summary!A:A,'4'!D:D)</f>
        <v>0</v>
      </c>
      <c r="K282" s="15">
        <f>SUMIF('5'!B:B,summary!A:A,'5'!D:D)</f>
        <v>0</v>
      </c>
      <c r="L282" s="15">
        <f>SUMIF('6'!B:B,summary!A:A,'6'!D:D)</f>
        <v>0</v>
      </c>
      <c r="M282" s="15">
        <f>SUMIF('7'!B:B,summary!A:A,'7'!D:D)</f>
        <v>0</v>
      </c>
      <c r="N282" s="15">
        <f>SUMIF('8'!B:B,summary!A:A,'8'!D:D)</f>
        <v>0</v>
      </c>
      <c r="O282" s="15">
        <f>SUMIF('9'!B:B,summary!A:A,'9'!D:D)</f>
        <v>0</v>
      </c>
      <c r="P282" s="15">
        <f>SUMIF('10'!B:B,summary!A:A,'10'!D:D)</f>
        <v>0</v>
      </c>
      <c r="Q282" s="15">
        <f>SUMIF('11'!B:B,summary!A:A,'11'!D:D)</f>
        <v>0</v>
      </c>
      <c r="R282" s="15">
        <f>SUMIF('12'!B:B,summary!A:A,'12'!D:D)</f>
        <v>0</v>
      </c>
      <c r="S282" s="15">
        <f>SUMIF('13'!B:B,summary!A:A,'13'!D:D)</f>
        <v>0</v>
      </c>
      <c r="T282" s="15">
        <f>SUMIF('14'!B:B,summary!A:A,'14'!D:D)</f>
        <v>0</v>
      </c>
      <c r="U282" s="15">
        <f>SUMIF('15'!B:B,summary!A:A,'15'!D:D)</f>
        <v>0</v>
      </c>
      <c r="V282" s="15">
        <f>SUMIF('16'!B:B,summary!A:A,'16'!D:D)</f>
        <v>0</v>
      </c>
      <c r="W282" s="15">
        <f>SUMIF('17'!B:B,summary!A:A,'17'!D:D)</f>
        <v>0</v>
      </c>
      <c r="X282" s="15">
        <f>SUMIF('18'!B:B,summary!A:A,'18'!D:D)</f>
        <v>0</v>
      </c>
      <c r="Y282" s="15">
        <f>SUMIF('19'!B:B,summary!A:A,'19'!D:D)</f>
        <v>0</v>
      </c>
      <c r="Z282" s="15">
        <f>SUMIF('20'!B:B,summary!A:A,'20'!D:D)</f>
        <v>0</v>
      </c>
      <c r="AA282" s="15">
        <f>SUMIF('21'!B:B,summary!A:A,'21'!D:D)</f>
        <v>0</v>
      </c>
      <c r="AB282" s="15">
        <f>SUMIF('22'!B:B,summary!A:A,'22'!D:D)</f>
        <v>0</v>
      </c>
      <c r="AC282" s="15">
        <f>SUMIF('23'!B:B,summary!A:A,'23'!D:D)</f>
        <v>0</v>
      </c>
      <c r="AD282" s="15">
        <f>SUMIF('24'!B:B,summary!A:A,'24'!D:D)</f>
        <v>0</v>
      </c>
      <c r="AE282" s="15">
        <f>SUMIF('25'!B:B,summary!A:A,'25'!D:D)</f>
        <v>0</v>
      </c>
      <c r="AF282" s="15">
        <f>SUMIF('26'!B:B,summary!A:A,'26'!D:D)</f>
        <v>0</v>
      </c>
      <c r="AG282" s="15">
        <f>SUMIF('27'!B:B,summary!A:A,'27'!D:D)</f>
        <v>0</v>
      </c>
      <c r="AH282" s="15">
        <f>SUMIF('28'!B:B,summary!A:A,'28'!D:D)</f>
        <v>0</v>
      </c>
      <c r="AI282" s="15">
        <f>SUMIF('29'!B:B,summary!A:A,'29'!D:D)</f>
        <v>0</v>
      </c>
      <c r="AJ282" s="15">
        <f>SUMIF('30'!B:B,summary!A:A,'30'!D:D)</f>
        <v>0</v>
      </c>
      <c r="AK282" s="15">
        <f>SUMIF('31'!B:B,summary!A:A,'31'!D:D)</f>
        <v>0</v>
      </c>
      <c r="AL282" s="41">
        <f t="shared" si="33"/>
        <v>0</v>
      </c>
      <c r="AM282" s="75"/>
      <c r="AN282" s="96">
        <f t="shared" si="31"/>
        <v>0</v>
      </c>
      <c r="AO282" s="74">
        <f t="shared" si="32"/>
        <v>0</v>
      </c>
      <c r="AP282" s="101"/>
      <c r="AQ282" s="102"/>
      <c r="AR282" s="103"/>
      <c r="AS282" s="103"/>
      <c r="AT282" s="103"/>
      <c r="AU282" s="103"/>
      <c r="AV282" s="103"/>
      <c r="AW282" s="103"/>
      <c r="AX282" s="103"/>
      <c r="AY282" s="103"/>
      <c r="AZ282" s="103"/>
      <c r="BA282" s="103"/>
      <c r="BB282" s="103"/>
      <c r="BC282" s="103"/>
      <c r="BD282" s="103"/>
      <c r="BE282" s="103"/>
      <c r="BF282" s="103"/>
      <c r="BG282" s="103"/>
      <c r="BH282" s="103"/>
      <c r="BI282" s="103"/>
      <c r="BJ282" s="103"/>
      <c r="BK282" s="103"/>
      <c r="BL282" s="103"/>
      <c r="BM282" s="103"/>
      <c r="BN282" s="103"/>
      <c r="BO282" s="103"/>
      <c r="BP282" s="103"/>
      <c r="BQ282" s="103"/>
      <c r="BR282" s="103"/>
      <c r="BS282" s="103"/>
      <c r="BT282" s="103"/>
      <c r="BU282" s="103"/>
      <c r="BV282" s="104"/>
      <c r="BW282" s="104"/>
    </row>
    <row r="283" spans="1:75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15">
        <f>SUMIF('1'!B:B,summary!A:A,'1'!D:D)</f>
        <v>3</v>
      </c>
      <c r="H283" s="15">
        <f>SUMIF('2'!B:B,summary!A:A,'2'!D:D)</f>
        <v>2</v>
      </c>
      <c r="I283" s="15">
        <f>SUMIF('3'!B:B,summary!A:A,'3'!D:D)</f>
        <v>3</v>
      </c>
      <c r="J283" s="15">
        <f>SUMIF('4'!B:B,summary!A:A,'4'!D:D)</f>
        <v>0</v>
      </c>
      <c r="K283" s="15">
        <f>SUMIF('5'!B:B,summary!A:A,'5'!D:D)</f>
        <v>2</v>
      </c>
      <c r="L283" s="15">
        <f>SUMIF('6'!B:B,summary!A:A,'6'!D:D)</f>
        <v>0</v>
      </c>
      <c r="M283" s="15">
        <f>SUMIF('7'!B:B,summary!A:A,'7'!D:D)</f>
        <v>0</v>
      </c>
      <c r="N283" s="15">
        <f>SUMIF('8'!B:B,summary!A:A,'8'!D:D)</f>
        <v>0</v>
      </c>
      <c r="O283" s="15">
        <f>SUMIF('9'!B:B,summary!A:A,'9'!D:D)</f>
        <v>0</v>
      </c>
      <c r="P283" s="15">
        <f>SUMIF('10'!B:B,summary!A:A,'10'!D:D)</f>
        <v>0</v>
      </c>
      <c r="Q283" s="15">
        <f>SUMIF('11'!B:B,summary!A:A,'11'!D:D)</f>
        <v>2</v>
      </c>
      <c r="R283" s="15">
        <f>SUMIF('12'!B:B,summary!A:A,'12'!D:D)</f>
        <v>7</v>
      </c>
      <c r="S283" s="15">
        <f>SUMIF('13'!B:B,summary!A:A,'13'!D:D)</f>
        <v>0</v>
      </c>
      <c r="T283" s="15">
        <f>SUMIF('14'!B:B,summary!A:A,'14'!D:D)</f>
        <v>0</v>
      </c>
      <c r="U283" s="15">
        <f>SUMIF('15'!B:B,summary!A:A,'15'!D:D)</f>
        <v>3</v>
      </c>
      <c r="V283" s="15">
        <f>SUMIF('16'!B:B,summary!A:A,'16'!D:D)</f>
        <v>2</v>
      </c>
      <c r="W283" s="15">
        <f>SUMIF('17'!B:B,summary!A:A,'17'!D:D)</f>
        <v>0</v>
      </c>
      <c r="X283" s="15">
        <f>SUMIF('18'!B:B,summary!A:A,'18'!D:D)</f>
        <v>0</v>
      </c>
      <c r="Y283" s="15">
        <f>SUMIF('19'!B:B,summary!A:A,'19'!D:D)</f>
        <v>2</v>
      </c>
      <c r="Z283" s="15">
        <f>SUMIF('20'!B:B,summary!A:A,'20'!D:D)</f>
        <v>0</v>
      </c>
      <c r="AA283" s="15">
        <f>SUMIF('21'!B:B,summary!A:A,'21'!D:D)</f>
        <v>0</v>
      </c>
      <c r="AB283" s="15">
        <f>SUMIF('22'!B:B,summary!A:A,'22'!D:D)</f>
        <v>5</v>
      </c>
      <c r="AC283" s="15">
        <f>SUMIF('23'!B:B,summary!A:A,'23'!D:D)</f>
        <v>0</v>
      </c>
      <c r="AD283" s="15">
        <f>SUMIF('24'!B:B,summary!A:A,'24'!D:D)</f>
        <v>2</v>
      </c>
      <c r="AE283" s="15">
        <f>SUMIF('25'!B:B,summary!A:A,'25'!D:D)</f>
        <v>0</v>
      </c>
      <c r="AF283" s="15">
        <f>SUMIF('26'!B:B,summary!A:A,'26'!D:D)</f>
        <v>0</v>
      </c>
      <c r="AG283" s="15">
        <f>SUMIF('27'!B:B,summary!A:A,'27'!D:D)</f>
        <v>2</v>
      </c>
      <c r="AH283" s="15">
        <f>SUMIF('28'!B:B,summary!A:A,'28'!D:D)</f>
        <v>0</v>
      </c>
      <c r="AI283" s="15">
        <f>SUMIF('29'!B:B,summary!A:A,'29'!D:D)</f>
        <v>0</v>
      </c>
      <c r="AJ283" s="15">
        <f>SUMIF('30'!B:B,summary!A:A,'30'!D:D)</f>
        <v>1</v>
      </c>
      <c r="AK283" s="15">
        <f>SUMIF('31'!B:B,summary!A:A,'31'!D:D)</f>
        <v>0</v>
      </c>
      <c r="AL283" s="41">
        <f t="shared" si="33"/>
        <v>36</v>
      </c>
      <c r="AM283" s="75"/>
      <c r="AN283" s="96">
        <f t="shared" si="31"/>
        <v>0</v>
      </c>
      <c r="AO283" s="74">
        <f t="shared" si="32"/>
        <v>-36</v>
      </c>
      <c r="AP283" s="101"/>
      <c r="AQ283" s="102"/>
      <c r="AR283" s="103"/>
      <c r="AS283" s="103"/>
      <c r="AT283" s="103"/>
      <c r="AU283" s="103"/>
      <c r="AV283" s="103"/>
      <c r="AW283" s="103"/>
      <c r="AX283" s="103"/>
      <c r="AY283" s="103"/>
      <c r="AZ283" s="103"/>
      <c r="BA283" s="103"/>
      <c r="BB283" s="103"/>
      <c r="BC283" s="103"/>
      <c r="BD283" s="103"/>
      <c r="BE283" s="103"/>
      <c r="BF283" s="103"/>
      <c r="BG283" s="103"/>
      <c r="BH283" s="103"/>
      <c r="BI283" s="103"/>
      <c r="BJ283" s="103"/>
      <c r="BK283" s="103"/>
      <c r="BL283" s="103"/>
      <c r="BM283" s="103"/>
      <c r="BN283" s="103"/>
      <c r="BO283" s="103"/>
      <c r="BP283" s="103"/>
      <c r="BQ283" s="103"/>
      <c r="BR283" s="103"/>
      <c r="BS283" s="103"/>
      <c r="BT283" s="103"/>
      <c r="BU283" s="103"/>
      <c r="BV283" s="104"/>
      <c r="BW283" s="104"/>
    </row>
    <row r="284" spans="1:75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15">
        <f>SUMIF('1'!B:B,summary!A:A,'1'!D:D)</f>
        <v>0</v>
      </c>
      <c r="H284" s="15">
        <f>SUMIF('2'!B:B,summary!A:A,'2'!D:D)</f>
        <v>0</v>
      </c>
      <c r="I284" s="15">
        <f>SUMIF('3'!B:B,summary!A:A,'3'!D:D)</f>
        <v>0</v>
      </c>
      <c r="J284" s="15">
        <f>SUMIF('4'!B:B,summary!A:A,'4'!D:D)</f>
        <v>0</v>
      </c>
      <c r="K284" s="15">
        <f>SUMIF('5'!B:B,summary!A:A,'5'!D:D)</f>
        <v>0</v>
      </c>
      <c r="L284" s="15">
        <f>SUMIF('6'!B:B,summary!A:A,'6'!D:D)</f>
        <v>0</v>
      </c>
      <c r="M284" s="15">
        <f>SUMIF('7'!B:B,summary!A:A,'7'!D:D)</f>
        <v>0</v>
      </c>
      <c r="N284" s="15">
        <f>SUMIF('8'!B:B,summary!A:A,'8'!D:D)</f>
        <v>0</v>
      </c>
      <c r="O284" s="15">
        <f>SUMIF('9'!B:B,summary!A:A,'9'!D:D)</f>
        <v>0</v>
      </c>
      <c r="P284" s="15">
        <f>SUMIF('10'!B:B,summary!A:A,'10'!D:D)</f>
        <v>0</v>
      </c>
      <c r="Q284" s="15">
        <f>SUMIF('11'!B:B,summary!A:A,'11'!D:D)</f>
        <v>0</v>
      </c>
      <c r="R284" s="15">
        <f>SUMIF('12'!B:B,summary!A:A,'12'!D:D)</f>
        <v>0</v>
      </c>
      <c r="S284" s="15">
        <f>SUMIF('13'!B:B,summary!A:A,'13'!D:D)</f>
        <v>0</v>
      </c>
      <c r="T284" s="15">
        <f>SUMIF('14'!B:B,summary!A:A,'14'!D:D)</f>
        <v>0</v>
      </c>
      <c r="U284" s="15">
        <f>SUMIF('15'!B:B,summary!A:A,'15'!D:D)</f>
        <v>0</v>
      </c>
      <c r="V284" s="15">
        <f>SUMIF('16'!B:B,summary!A:A,'16'!D:D)</f>
        <v>0</v>
      </c>
      <c r="W284" s="15">
        <f>SUMIF('17'!B:B,summary!A:A,'17'!D:D)</f>
        <v>0</v>
      </c>
      <c r="X284" s="15">
        <f>SUMIF('18'!B:B,summary!A:A,'18'!D:D)</f>
        <v>0</v>
      </c>
      <c r="Y284" s="15">
        <f>SUMIF('19'!B:B,summary!A:A,'19'!D:D)</f>
        <v>0</v>
      </c>
      <c r="Z284" s="15">
        <f>SUMIF('20'!B:B,summary!A:A,'20'!D:D)</f>
        <v>0</v>
      </c>
      <c r="AA284" s="15">
        <f>SUMIF('21'!B:B,summary!A:A,'21'!D:D)</f>
        <v>0</v>
      </c>
      <c r="AB284" s="15">
        <f>SUMIF('22'!B:B,summary!A:A,'22'!D:D)</f>
        <v>0</v>
      </c>
      <c r="AC284" s="15">
        <f>SUMIF('23'!B:B,summary!A:A,'23'!D:D)</f>
        <v>0</v>
      </c>
      <c r="AD284" s="15">
        <f>SUMIF('24'!B:B,summary!A:A,'24'!D:D)</f>
        <v>0</v>
      </c>
      <c r="AE284" s="15">
        <f>SUMIF('25'!B:B,summary!A:A,'25'!D:D)</f>
        <v>0</v>
      </c>
      <c r="AF284" s="15">
        <f>SUMIF('26'!B:B,summary!A:A,'26'!D:D)</f>
        <v>0</v>
      </c>
      <c r="AG284" s="15">
        <f>SUMIF('27'!B:B,summary!A:A,'27'!D:D)</f>
        <v>0</v>
      </c>
      <c r="AH284" s="15">
        <f>SUMIF('28'!B:B,summary!A:A,'28'!D:D)</f>
        <v>0</v>
      </c>
      <c r="AI284" s="15">
        <f>SUMIF('29'!B:B,summary!A:A,'29'!D:D)</f>
        <v>0</v>
      </c>
      <c r="AJ284" s="15">
        <f>SUMIF('30'!B:B,summary!A:A,'30'!D:D)</f>
        <v>0</v>
      </c>
      <c r="AK284" s="15">
        <f>SUMIF('31'!B:B,summary!A:A,'31'!D:D)</f>
        <v>0</v>
      </c>
      <c r="AL284" s="41">
        <f t="shared" si="33"/>
        <v>0</v>
      </c>
      <c r="AM284" s="75"/>
      <c r="AN284" s="96">
        <f t="shared" si="31"/>
        <v>0</v>
      </c>
      <c r="AO284" s="74">
        <f t="shared" si="32"/>
        <v>0</v>
      </c>
      <c r="AP284" s="101"/>
      <c r="AQ284" s="102"/>
      <c r="AR284" s="103"/>
      <c r="AS284" s="103"/>
      <c r="AT284" s="103"/>
      <c r="AU284" s="103"/>
      <c r="AV284" s="103"/>
      <c r="AW284" s="103"/>
      <c r="AX284" s="103"/>
      <c r="AY284" s="103"/>
      <c r="AZ284" s="103"/>
      <c r="BA284" s="103"/>
      <c r="BB284" s="103"/>
      <c r="BC284" s="103"/>
      <c r="BD284" s="103"/>
      <c r="BE284" s="103"/>
      <c r="BF284" s="103"/>
      <c r="BG284" s="103"/>
      <c r="BH284" s="103"/>
      <c r="BI284" s="103"/>
      <c r="BJ284" s="103"/>
      <c r="BK284" s="103"/>
      <c r="BL284" s="103"/>
      <c r="BM284" s="103"/>
      <c r="BN284" s="103"/>
      <c r="BO284" s="103"/>
      <c r="BP284" s="103"/>
      <c r="BQ284" s="103"/>
      <c r="BR284" s="103"/>
      <c r="BS284" s="103"/>
      <c r="BT284" s="103"/>
      <c r="BU284" s="103"/>
      <c r="BV284" s="104"/>
      <c r="BW284" s="104"/>
    </row>
    <row r="285" spans="1:75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15">
        <f>SUMIF('1'!B:B,summary!A:A,'1'!D:D)</f>
        <v>6</v>
      </c>
      <c r="H285" s="15">
        <f>SUMIF('2'!B:B,summary!A:A,'2'!D:D)</f>
        <v>2</v>
      </c>
      <c r="I285" s="15">
        <f>SUMIF('3'!B:B,summary!A:A,'3'!D:D)</f>
        <v>8</v>
      </c>
      <c r="J285" s="15">
        <f>SUMIF('4'!B:B,summary!A:A,'4'!D:D)</f>
        <v>0</v>
      </c>
      <c r="K285" s="15">
        <f>SUMIF('5'!B:B,summary!A:A,'5'!D:D)</f>
        <v>4</v>
      </c>
      <c r="L285" s="15">
        <f>SUMIF('6'!B:B,summary!A:A,'6'!D:D)</f>
        <v>3</v>
      </c>
      <c r="M285" s="15">
        <f>SUMIF('7'!B:B,summary!A:A,'7'!D:D)</f>
        <v>0</v>
      </c>
      <c r="N285" s="15">
        <f>SUMIF('8'!B:B,summary!A:A,'8'!D:D)</f>
        <v>3</v>
      </c>
      <c r="O285" s="15">
        <f>SUMIF('9'!B:B,summary!A:A,'9'!D:D)</f>
        <v>3</v>
      </c>
      <c r="P285" s="15">
        <f>SUMIF('10'!B:B,summary!A:A,'10'!D:D)</f>
        <v>4</v>
      </c>
      <c r="Q285" s="15">
        <f>SUMIF('11'!B:B,summary!A:A,'11'!D:D)</f>
        <v>5</v>
      </c>
      <c r="R285" s="15">
        <f>SUMIF('12'!B:B,summary!A:A,'12'!D:D)</f>
        <v>3</v>
      </c>
      <c r="S285" s="15">
        <f>SUMIF('13'!B:B,summary!A:A,'13'!D:D)</f>
        <v>1</v>
      </c>
      <c r="T285" s="15">
        <f>SUMIF('14'!B:B,summary!A:A,'14'!D:D)</f>
        <v>0</v>
      </c>
      <c r="U285" s="15">
        <f>SUMIF('15'!B:B,summary!A:A,'15'!D:D)</f>
        <v>3</v>
      </c>
      <c r="V285" s="15">
        <f>SUMIF('16'!B:B,summary!A:A,'16'!D:D)</f>
        <v>2</v>
      </c>
      <c r="W285" s="15">
        <f>SUMIF('17'!B:B,summary!A:A,'17'!D:D)</f>
        <v>2</v>
      </c>
      <c r="X285" s="15">
        <f>SUMIF('18'!B:B,summary!A:A,'18'!D:D)</f>
        <v>3</v>
      </c>
      <c r="Y285" s="15">
        <f>SUMIF('19'!B:B,summary!A:A,'19'!D:D)</f>
        <v>3</v>
      </c>
      <c r="Z285" s="15">
        <f>SUMIF('20'!B:B,summary!A:A,'20'!D:D)</f>
        <v>4</v>
      </c>
      <c r="AA285" s="15">
        <f>SUMIF('21'!B:B,summary!A:A,'21'!D:D)</f>
        <v>0</v>
      </c>
      <c r="AB285" s="15">
        <f>SUMIF('22'!B:B,summary!A:A,'22'!D:D)</f>
        <v>3</v>
      </c>
      <c r="AC285" s="15">
        <f>SUMIF('23'!B:B,summary!A:A,'23'!D:D)</f>
        <v>0</v>
      </c>
      <c r="AD285" s="15">
        <f>SUMIF('24'!B:B,summary!A:A,'24'!D:D)</f>
        <v>4</v>
      </c>
      <c r="AE285" s="15">
        <f>SUMIF('25'!B:B,summary!A:A,'25'!D:D)</f>
        <v>3</v>
      </c>
      <c r="AF285" s="15">
        <f>SUMIF('26'!B:B,summary!A:A,'26'!D:D)</f>
        <v>2</v>
      </c>
      <c r="AG285" s="15">
        <f>SUMIF('27'!B:B,summary!A:A,'27'!D:D)</f>
        <v>3</v>
      </c>
      <c r="AH285" s="15">
        <f>SUMIF('28'!B:B,summary!A:A,'28'!D:D)</f>
        <v>0</v>
      </c>
      <c r="AI285" s="15">
        <f>SUMIF('29'!B:B,summary!A:A,'29'!D:D)</f>
        <v>1</v>
      </c>
      <c r="AJ285" s="15">
        <f>SUMIF('30'!B:B,summary!A:A,'30'!D:D)</f>
        <v>2</v>
      </c>
      <c r="AK285" s="15">
        <f>SUMIF('31'!B:B,summary!A:A,'31'!D:D)</f>
        <v>0</v>
      </c>
      <c r="AL285" s="41">
        <f t="shared" si="33"/>
        <v>77</v>
      </c>
      <c r="AM285" s="75"/>
      <c r="AN285" s="96">
        <f t="shared" si="31"/>
        <v>0</v>
      </c>
      <c r="AO285" s="74">
        <f t="shared" si="32"/>
        <v>-77</v>
      </c>
      <c r="AP285" s="101"/>
      <c r="AQ285" s="102"/>
      <c r="AR285" s="103"/>
      <c r="AS285" s="103"/>
      <c r="AT285" s="103"/>
      <c r="AU285" s="103"/>
      <c r="AV285" s="103"/>
      <c r="AW285" s="103"/>
      <c r="AX285" s="103"/>
      <c r="AY285" s="103"/>
      <c r="AZ285" s="103"/>
      <c r="BA285" s="103"/>
      <c r="BB285" s="103"/>
      <c r="BC285" s="103"/>
      <c r="BD285" s="103"/>
      <c r="BE285" s="103"/>
      <c r="BF285" s="103"/>
      <c r="BG285" s="103"/>
      <c r="BH285" s="103"/>
      <c r="BI285" s="103"/>
      <c r="BJ285" s="103"/>
      <c r="BK285" s="103"/>
      <c r="BL285" s="103"/>
      <c r="BM285" s="103"/>
      <c r="BN285" s="103"/>
      <c r="BO285" s="103"/>
      <c r="BP285" s="103"/>
      <c r="BQ285" s="103"/>
      <c r="BR285" s="103"/>
      <c r="BS285" s="103"/>
      <c r="BT285" s="103"/>
      <c r="BU285" s="103"/>
      <c r="BV285" s="104"/>
      <c r="BW285" s="104"/>
    </row>
    <row r="286" spans="1:75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15">
        <f>SUMIF('1'!B:B,summary!A:A,'1'!D:D)</f>
        <v>0</v>
      </c>
      <c r="H286" s="15">
        <f>SUMIF('2'!B:B,summary!A:A,'2'!D:D)</f>
        <v>0</v>
      </c>
      <c r="I286" s="15">
        <f>SUMIF('3'!B:B,summary!A:A,'3'!D:D)</f>
        <v>0</v>
      </c>
      <c r="J286" s="15">
        <f>SUMIF('4'!B:B,summary!A:A,'4'!D:D)</f>
        <v>0</v>
      </c>
      <c r="K286" s="15">
        <f>SUMIF('5'!B:B,summary!A:A,'5'!D:D)</f>
        <v>0</v>
      </c>
      <c r="L286" s="15">
        <f>SUMIF('6'!B:B,summary!A:A,'6'!D:D)</f>
        <v>0</v>
      </c>
      <c r="M286" s="15">
        <f>SUMIF('7'!B:B,summary!A:A,'7'!D:D)</f>
        <v>0</v>
      </c>
      <c r="N286" s="15">
        <f>SUMIF('8'!B:B,summary!A:A,'8'!D:D)</f>
        <v>0</v>
      </c>
      <c r="O286" s="15">
        <f>SUMIF('9'!B:B,summary!A:A,'9'!D:D)</f>
        <v>0</v>
      </c>
      <c r="P286" s="15">
        <f>SUMIF('10'!B:B,summary!A:A,'10'!D:D)</f>
        <v>0</v>
      </c>
      <c r="Q286" s="15">
        <f>SUMIF('11'!B:B,summary!A:A,'11'!D:D)</f>
        <v>0</v>
      </c>
      <c r="R286" s="15">
        <f>SUMIF('12'!B:B,summary!A:A,'12'!D:D)</f>
        <v>0</v>
      </c>
      <c r="S286" s="15">
        <f>SUMIF('13'!B:B,summary!A:A,'13'!D:D)</f>
        <v>0</v>
      </c>
      <c r="T286" s="15">
        <f>SUMIF('14'!B:B,summary!A:A,'14'!D:D)</f>
        <v>0</v>
      </c>
      <c r="U286" s="15">
        <f>SUMIF('15'!B:B,summary!A:A,'15'!D:D)</f>
        <v>0</v>
      </c>
      <c r="V286" s="15">
        <f>SUMIF('16'!B:B,summary!A:A,'16'!D:D)</f>
        <v>0</v>
      </c>
      <c r="W286" s="15">
        <f>SUMIF('17'!B:B,summary!A:A,'17'!D:D)</f>
        <v>0</v>
      </c>
      <c r="X286" s="15">
        <f>SUMIF('18'!B:B,summary!A:A,'18'!D:D)</f>
        <v>0</v>
      </c>
      <c r="Y286" s="15">
        <f>SUMIF('19'!B:B,summary!A:A,'19'!D:D)</f>
        <v>0</v>
      </c>
      <c r="Z286" s="15">
        <f>SUMIF('20'!B:B,summary!A:A,'20'!D:D)</f>
        <v>0</v>
      </c>
      <c r="AA286" s="15">
        <f>SUMIF('21'!B:B,summary!A:A,'21'!D:D)</f>
        <v>0</v>
      </c>
      <c r="AB286" s="15">
        <f>SUMIF('22'!B:B,summary!A:A,'22'!D:D)</f>
        <v>0</v>
      </c>
      <c r="AC286" s="15">
        <f>SUMIF('23'!B:B,summary!A:A,'23'!D:D)</f>
        <v>0</v>
      </c>
      <c r="AD286" s="15">
        <f>SUMIF('24'!B:B,summary!A:A,'24'!D:D)</f>
        <v>0</v>
      </c>
      <c r="AE286" s="15">
        <f>SUMIF('25'!B:B,summary!A:A,'25'!D:D)</f>
        <v>0</v>
      </c>
      <c r="AF286" s="15">
        <f>SUMIF('26'!B:B,summary!A:A,'26'!D:D)</f>
        <v>0</v>
      </c>
      <c r="AG286" s="15">
        <f>SUMIF('27'!B:B,summary!A:A,'27'!D:D)</f>
        <v>0</v>
      </c>
      <c r="AH286" s="15">
        <f>SUMIF('28'!B:B,summary!A:A,'28'!D:D)</f>
        <v>0</v>
      </c>
      <c r="AI286" s="15">
        <f>SUMIF('29'!B:B,summary!A:A,'29'!D:D)</f>
        <v>0</v>
      </c>
      <c r="AJ286" s="15">
        <f>SUMIF('30'!B:B,summary!A:A,'30'!D:D)</f>
        <v>0</v>
      </c>
      <c r="AK286" s="15">
        <f>SUMIF('31'!B:B,summary!A:A,'31'!D:D)</f>
        <v>0</v>
      </c>
      <c r="AL286" s="41">
        <f t="shared" si="33"/>
        <v>0</v>
      </c>
      <c r="AM286" s="75"/>
      <c r="AN286" s="96">
        <f t="shared" si="31"/>
        <v>0</v>
      </c>
      <c r="AO286" s="74">
        <f t="shared" si="32"/>
        <v>0</v>
      </c>
      <c r="AP286" s="101"/>
      <c r="AQ286" s="102"/>
      <c r="AR286" s="103"/>
      <c r="AS286" s="103"/>
      <c r="AT286" s="103"/>
      <c r="AU286" s="103"/>
      <c r="AV286" s="103"/>
      <c r="AW286" s="103"/>
      <c r="AX286" s="103"/>
      <c r="AY286" s="103"/>
      <c r="AZ286" s="103"/>
      <c r="BA286" s="103"/>
      <c r="BB286" s="103"/>
      <c r="BC286" s="103"/>
      <c r="BD286" s="103"/>
      <c r="BE286" s="103"/>
      <c r="BF286" s="103"/>
      <c r="BG286" s="103"/>
      <c r="BH286" s="103"/>
      <c r="BI286" s="103"/>
      <c r="BJ286" s="103"/>
      <c r="BK286" s="103"/>
      <c r="BL286" s="103"/>
      <c r="BM286" s="103"/>
      <c r="BN286" s="103"/>
      <c r="BO286" s="103"/>
      <c r="BP286" s="103"/>
      <c r="BQ286" s="103"/>
      <c r="BR286" s="103"/>
      <c r="BS286" s="103"/>
      <c r="BT286" s="103"/>
      <c r="BU286" s="103"/>
      <c r="BV286" s="104"/>
      <c r="BW286" s="104"/>
    </row>
    <row r="287" spans="1:75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15">
        <f>SUMIF('1'!B:B,summary!A:A,'1'!D:D)</f>
        <v>0</v>
      </c>
      <c r="H287" s="15">
        <f>SUMIF('2'!B:B,summary!A:A,'2'!D:D)</f>
        <v>0</v>
      </c>
      <c r="I287" s="15">
        <f>SUMIF('3'!B:B,summary!A:A,'3'!D:D)</f>
        <v>2</v>
      </c>
      <c r="J287" s="15">
        <f>SUMIF('4'!B:B,summary!A:A,'4'!D:D)</f>
        <v>0</v>
      </c>
      <c r="K287" s="15">
        <f>SUMIF('5'!B:B,summary!A:A,'5'!D:D)</f>
        <v>1</v>
      </c>
      <c r="L287" s="15">
        <f>SUMIF('6'!B:B,summary!A:A,'6'!D:D)</f>
        <v>1</v>
      </c>
      <c r="M287" s="15">
        <f>SUMIF('7'!B:B,summary!A:A,'7'!D:D)</f>
        <v>0</v>
      </c>
      <c r="N287" s="15">
        <f>SUMIF('8'!B:B,summary!A:A,'8'!D:D)</f>
        <v>1</v>
      </c>
      <c r="O287" s="15">
        <f>SUMIF('9'!B:B,summary!A:A,'9'!D:D)</f>
        <v>0</v>
      </c>
      <c r="P287" s="15">
        <f>SUMIF('10'!B:B,summary!A:A,'10'!D:D)</f>
        <v>0</v>
      </c>
      <c r="Q287" s="15">
        <f>SUMIF('11'!B:B,summary!A:A,'11'!D:D)</f>
        <v>0</v>
      </c>
      <c r="R287" s="15">
        <f>SUMIF('12'!B:B,summary!A:A,'12'!D:D)</f>
        <v>2</v>
      </c>
      <c r="S287" s="15">
        <f>SUMIF('13'!B:B,summary!A:A,'13'!D:D)</f>
        <v>0</v>
      </c>
      <c r="T287" s="15">
        <f>SUMIF('14'!B:B,summary!A:A,'14'!D:D)</f>
        <v>0</v>
      </c>
      <c r="U287" s="15">
        <f>SUMIF('15'!B:B,summary!A:A,'15'!D:D)</f>
        <v>0</v>
      </c>
      <c r="V287" s="15">
        <f>SUMIF('16'!B:B,summary!A:A,'16'!D:D)</f>
        <v>2</v>
      </c>
      <c r="W287" s="15">
        <f>SUMIF('17'!B:B,summary!A:A,'17'!D:D)</f>
        <v>1</v>
      </c>
      <c r="X287" s="15">
        <f>SUMIF('18'!B:B,summary!A:A,'18'!D:D)</f>
        <v>1</v>
      </c>
      <c r="Y287" s="15">
        <f>SUMIF('19'!B:B,summary!A:A,'19'!D:D)</f>
        <v>1</v>
      </c>
      <c r="Z287" s="15">
        <f>SUMIF('20'!B:B,summary!A:A,'20'!D:D)</f>
        <v>0</v>
      </c>
      <c r="AA287" s="15">
        <f>SUMIF('21'!B:B,summary!A:A,'21'!D:D)</f>
        <v>0</v>
      </c>
      <c r="AB287" s="15">
        <f>SUMIF('22'!B:B,summary!A:A,'22'!D:D)</f>
        <v>0</v>
      </c>
      <c r="AC287" s="15">
        <f>SUMIF('23'!B:B,summary!A:A,'23'!D:D)</f>
        <v>0</v>
      </c>
      <c r="AD287" s="15">
        <f>SUMIF('24'!B:B,summary!A:A,'24'!D:D)</f>
        <v>0</v>
      </c>
      <c r="AE287" s="15">
        <f>SUMIF('25'!B:B,summary!A:A,'25'!D:D)</f>
        <v>0</v>
      </c>
      <c r="AF287" s="15">
        <f>SUMIF('26'!B:B,summary!A:A,'26'!D:D)</f>
        <v>0</v>
      </c>
      <c r="AG287" s="15">
        <f>SUMIF('27'!B:B,summary!A:A,'27'!D:D)</f>
        <v>1</v>
      </c>
      <c r="AH287" s="15">
        <f>SUMIF('28'!B:B,summary!A:A,'28'!D:D)</f>
        <v>0</v>
      </c>
      <c r="AI287" s="15">
        <f>SUMIF('29'!B:B,summary!A:A,'29'!D:D)</f>
        <v>0</v>
      </c>
      <c r="AJ287" s="15">
        <f>SUMIF('30'!B:B,summary!A:A,'30'!D:D)</f>
        <v>1</v>
      </c>
      <c r="AK287" s="15">
        <f>SUMIF('31'!B:B,summary!A:A,'31'!D:D)</f>
        <v>0</v>
      </c>
      <c r="AL287" s="41">
        <f t="shared" si="33"/>
        <v>14</v>
      </c>
      <c r="AM287" s="75"/>
      <c r="AN287" s="96">
        <f t="shared" si="31"/>
        <v>0</v>
      </c>
      <c r="AO287" s="74">
        <f t="shared" si="32"/>
        <v>-14</v>
      </c>
      <c r="AP287" s="101"/>
      <c r="AQ287" s="102"/>
      <c r="AR287" s="103"/>
      <c r="AS287" s="103"/>
      <c r="AT287" s="103"/>
      <c r="AU287" s="103"/>
      <c r="AV287" s="103"/>
      <c r="AW287" s="103"/>
      <c r="AX287" s="103"/>
      <c r="AY287" s="103"/>
      <c r="AZ287" s="103"/>
      <c r="BA287" s="103"/>
      <c r="BB287" s="103"/>
      <c r="BC287" s="103"/>
      <c r="BD287" s="103"/>
      <c r="BE287" s="103"/>
      <c r="BF287" s="103"/>
      <c r="BG287" s="103"/>
      <c r="BH287" s="103"/>
      <c r="BI287" s="103"/>
      <c r="BJ287" s="103"/>
      <c r="BK287" s="103"/>
      <c r="BL287" s="103"/>
      <c r="BM287" s="103"/>
      <c r="BN287" s="103"/>
      <c r="BO287" s="103"/>
      <c r="BP287" s="103"/>
      <c r="BQ287" s="103"/>
      <c r="BR287" s="103"/>
      <c r="BS287" s="103"/>
      <c r="BT287" s="103"/>
      <c r="BU287" s="103"/>
      <c r="BV287" s="104"/>
      <c r="BW287" s="104"/>
    </row>
    <row r="288" spans="1:75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15">
        <f>SUMIF('1'!B:B,summary!A:A,'1'!D:D)</f>
        <v>0</v>
      </c>
      <c r="H288" s="15">
        <f>SUMIF('2'!B:B,summary!A:A,'2'!D:D)</f>
        <v>0</v>
      </c>
      <c r="I288" s="15">
        <f>SUMIF('3'!B:B,summary!A:A,'3'!D:D)</f>
        <v>0</v>
      </c>
      <c r="J288" s="15">
        <f>SUMIF('4'!B:B,summary!A:A,'4'!D:D)</f>
        <v>0</v>
      </c>
      <c r="K288" s="15">
        <f>SUMIF('5'!B:B,summary!A:A,'5'!D:D)</f>
        <v>0</v>
      </c>
      <c r="L288" s="15">
        <f>SUMIF('6'!B:B,summary!A:A,'6'!D:D)</f>
        <v>0</v>
      </c>
      <c r="M288" s="15">
        <f>SUMIF('7'!B:B,summary!A:A,'7'!D:D)</f>
        <v>0</v>
      </c>
      <c r="N288" s="15">
        <f>SUMIF('8'!B:B,summary!A:A,'8'!D:D)</f>
        <v>0</v>
      </c>
      <c r="O288" s="15">
        <f>SUMIF('9'!B:B,summary!A:A,'9'!D:D)</f>
        <v>0</v>
      </c>
      <c r="P288" s="15">
        <f>SUMIF('10'!B:B,summary!A:A,'10'!D:D)</f>
        <v>0</v>
      </c>
      <c r="Q288" s="15">
        <f>SUMIF('11'!B:B,summary!A:A,'11'!D:D)</f>
        <v>0</v>
      </c>
      <c r="R288" s="15">
        <f>SUMIF('12'!B:B,summary!A:A,'12'!D:D)</f>
        <v>0</v>
      </c>
      <c r="S288" s="15">
        <f>SUMIF('13'!B:B,summary!A:A,'13'!D:D)</f>
        <v>0</v>
      </c>
      <c r="T288" s="15">
        <f>SUMIF('14'!B:B,summary!A:A,'14'!D:D)</f>
        <v>0</v>
      </c>
      <c r="U288" s="15">
        <f>SUMIF('15'!B:B,summary!A:A,'15'!D:D)</f>
        <v>0</v>
      </c>
      <c r="V288" s="15">
        <f>SUMIF('16'!B:B,summary!A:A,'16'!D:D)</f>
        <v>0</v>
      </c>
      <c r="W288" s="15">
        <f>SUMIF('17'!B:B,summary!A:A,'17'!D:D)</f>
        <v>0</v>
      </c>
      <c r="X288" s="15">
        <f>SUMIF('18'!B:B,summary!A:A,'18'!D:D)</f>
        <v>0</v>
      </c>
      <c r="Y288" s="15">
        <f>SUMIF('19'!B:B,summary!A:A,'19'!D:D)</f>
        <v>0</v>
      </c>
      <c r="Z288" s="15">
        <f>SUMIF('20'!B:B,summary!A:A,'20'!D:D)</f>
        <v>0</v>
      </c>
      <c r="AA288" s="15">
        <f>SUMIF('21'!B:B,summary!A:A,'21'!D:D)</f>
        <v>0</v>
      </c>
      <c r="AB288" s="15">
        <f>SUMIF('22'!B:B,summary!A:A,'22'!D:D)</f>
        <v>0</v>
      </c>
      <c r="AC288" s="15">
        <f>SUMIF('23'!B:B,summary!A:A,'23'!D:D)</f>
        <v>0</v>
      </c>
      <c r="AD288" s="15">
        <f>SUMIF('24'!B:B,summary!A:A,'24'!D:D)</f>
        <v>0</v>
      </c>
      <c r="AE288" s="15">
        <f>SUMIF('25'!B:B,summary!A:A,'25'!D:D)</f>
        <v>0</v>
      </c>
      <c r="AF288" s="15">
        <f>SUMIF('26'!B:B,summary!A:A,'26'!D:D)</f>
        <v>0</v>
      </c>
      <c r="AG288" s="15">
        <f>SUMIF('27'!B:B,summary!A:A,'27'!D:D)</f>
        <v>0</v>
      </c>
      <c r="AH288" s="15">
        <f>SUMIF('28'!B:B,summary!A:A,'28'!D:D)</f>
        <v>0</v>
      </c>
      <c r="AI288" s="15">
        <f>SUMIF('29'!B:B,summary!A:A,'29'!D:D)</f>
        <v>0</v>
      </c>
      <c r="AJ288" s="15">
        <f>SUMIF('30'!B:B,summary!A:A,'30'!D:D)</f>
        <v>0</v>
      </c>
      <c r="AK288" s="15">
        <f>SUMIF('31'!B:B,summary!A:A,'31'!D:D)</f>
        <v>0</v>
      </c>
      <c r="AL288" s="41">
        <f t="shared" si="33"/>
        <v>0</v>
      </c>
      <c r="AM288" s="75"/>
      <c r="AN288" s="96">
        <f t="shared" si="31"/>
        <v>0</v>
      </c>
      <c r="AO288" s="74">
        <f t="shared" si="32"/>
        <v>0</v>
      </c>
      <c r="AP288" s="101"/>
      <c r="AQ288" s="102"/>
      <c r="AR288" s="103"/>
      <c r="AS288" s="103"/>
      <c r="AT288" s="103"/>
      <c r="AU288" s="103"/>
      <c r="AV288" s="103"/>
      <c r="AW288" s="103"/>
      <c r="AX288" s="103"/>
      <c r="AY288" s="103"/>
      <c r="AZ288" s="103"/>
      <c r="BA288" s="103"/>
      <c r="BB288" s="103"/>
      <c r="BC288" s="103"/>
      <c r="BD288" s="103"/>
      <c r="BE288" s="103"/>
      <c r="BF288" s="103"/>
      <c r="BG288" s="103"/>
      <c r="BH288" s="103"/>
      <c r="BI288" s="103"/>
      <c r="BJ288" s="103"/>
      <c r="BK288" s="103"/>
      <c r="BL288" s="103"/>
      <c r="BM288" s="103"/>
      <c r="BN288" s="103"/>
      <c r="BO288" s="103"/>
      <c r="BP288" s="103"/>
      <c r="BQ288" s="103"/>
      <c r="BR288" s="103"/>
      <c r="BS288" s="103"/>
      <c r="BT288" s="103"/>
      <c r="BU288" s="103"/>
      <c r="BV288" s="104"/>
      <c r="BW288" s="104"/>
    </row>
    <row r="289" spans="1:75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15">
        <f>SUMIF('1'!B:B,summary!A:A,'1'!D:D)</f>
        <v>10</v>
      </c>
      <c r="H289" s="15">
        <f>SUMIF('2'!B:B,summary!A:A,'2'!D:D)</f>
        <v>6</v>
      </c>
      <c r="I289" s="15">
        <f>SUMIF('3'!B:B,summary!A:A,'3'!D:D)</f>
        <v>12</v>
      </c>
      <c r="J289" s="15">
        <f>SUMIF('4'!B:B,summary!A:A,'4'!D:D)</f>
        <v>0</v>
      </c>
      <c r="K289" s="15">
        <f>SUMIF('5'!B:B,summary!A:A,'5'!D:D)</f>
        <v>15</v>
      </c>
      <c r="L289" s="15">
        <f>SUMIF('6'!B:B,summary!A:A,'6'!D:D)</f>
        <v>9</v>
      </c>
      <c r="M289" s="15">
        <f>SUMIF('7'!B:B,summary!A:A,'7'!D:D)</f>
        <v>0</v>
      </c>
      <c r="N289" s="15">
        <f>SUMIF('8'!B:B,summary!A:A,'8'!D:D)</f>
        <v>12</v>
      </c>
      <c r="O289" s="15">
        <f>SUMIF('9'!B:B,summary!A:A,'9'!D:D)</f>
        <v>1</v>
      </c>
      <c r="P289" s="15">
        <f>SUMIF('10'!B:B,summary!A:A,'10'!D:D)</f>
        <v>11</v>
      </c>
      <c r="Q289" s="15">
        <f>SUMIF('11'!B:B,summary!A:A,'11'!D:D)</f>
        <v>4</v>
      </c>
      <c r="R289" s="15">
        <f>SUMIF('12'!B:B,summary!A:A,'12'!D:D)</f>
        <v>13</v>
      </c>
      <c r="S289" s="15">
        <f>SUMIF('13'!B:B,summary!A:A,'13'!D:D)</f>
        <v>4</v>
      </c>
      <c r="T289" s="15">
        <f>SUMIF('14'!B:B,summary!A:A,'14'!D:D)</f>
        <v>0</v>
      </c>
      <c r="U289" s="15">
        <f>SUMIF('15'!B:B,summary!A:A,'15'!D:D)</f>
        <v>5</v>
      </c>
      <c r="V289" s="15">
        <f>SUMIF('16'!B:B,summary!A:A,'16'!D:D)</f>
        <v>9</v>
      </c>
      <c r="W289" s="15">
        <f>SUMIF('17'!B:B,summary!A:A,'17'!D:D)</f>
        <v>21</v>
      </c>
      <c r="X289" s="15">
        <f>SUMIF('18'!B:B,summary!A:A,'18'!D:D)</f>
        <v>4</v>
      </c>
      <c r="Y289" s="15">
        <f>SUMIF('19'!B:B,summary!A:A,'19'!D:D)</f>
        <v>12</v>
      </c>
      <c r="Z289" s="15">
        <f>SUMIF('20'!B:B,summary!A:A,'20'!D:D)</f>
        <v>7</v>
      </c>
      <c r="AA289" s="15">
        <f>SUMIF('21'!B:B,summary!A:A,'21'!D:D)</f>
        <v>0</v>
      </c>
      <c r="AB289" s="15">
        <f>SUMIF('22'!B:B,summary!A:A,'22'!D:D)</f>
        <v>4</v>
      </c>
      <c r="AC289" s="15">
        <f>SUMIF('23'!B:B,summary!A:A,'23'!D:D)</f>
        <v>9</v>
      </c>
      <c r="AD289" s="15">
        <f>SUMIF('24'!B:B,summary!A:A,'24'!D:D)</f>
        <v>9</v>
      </c>
      <c r="AE289" s="15">
        <f>SUMIF('25'!B:B,summary!A:A,'25'!D:D)</f>
        <v>9</v>
      </c>
      <c r="AF289" s="15">
        <f>SUMIF('26'!B:B,summary!A:A,'26'!D:D)</f>
        <v>10</v>
      </c>
      <c r="AG289" s="15">
        <f>SUMIF('27'!B:B,summary!A:A,'27'!D:D)</f>
        <v>10</v>
      </c>
      <c r="AH289" s="15">
        <f>SUMIF('28'!B:B,summary!A:A,'28'!D:D)</f>
        <v>0</v>
      </c>
      <c r="AI289" s="15">
        <f>SUMIF('29'!B:B,summary!A:A,'29'!D:D)</f>
        <v>9</v>
      </c>
      <c r="AJ289" s="15">
        <f>SUMIF('30'!B:B,summary!A:A,'30'!D:D)</f>
        <v>13</v>
      </c>
      <c r="AK289" s="15">
        <f>SUMIF('31'!B:B,summary!A:A,'31'!D:D)</f>
        <v>0</v>
      </c>
      <c r="AL289" s="41">
        <f t="shared" si="33"/>
        <v>228</v>
      </c>
      <c r="AM289" s="75"/>
      <c r="AN289" s="96">
        <f t="shared" si="31"/>
        <v>0</v>
      </c>
      <c r="AO289" s="74">
        <f t="shared" si="32"/>
        <v>-228</v>
      </c>
      <c r="AP289" s="101"/>
      <c r="AQ289" s="102"/>
      <c r="AR289" s="103"/>
      <c r="AS289" s="103"/>
      <c r="AT289" s="103"/>
      <c r="AU289" s="103"/>
      <c r="AV289" s="103"/>
      <c r="AW289" s="103"/>
      <c r="AX289" s="103"/>
      <c r="AY289" s="103"/>
      <c r="AZ289" s="103"/>
      <c r="BA289" s="103"/>
      <c r="BB289" s="103"/>
      <c r="BC289" s="103"/>
      <c r="BD289" s="103"/>
      <c r="BE289" s="103"/>
      <c r="BF289" s="103"/>
      <c r="BG289" s="103"/>
      <c r="BH289" s="103"/>
      <c r="BI289" s="103"/>
      <c r="BJ289" s="103"/>
      <c r="BK289" s="103"/>
      <c r="BL289" s="103"/>
      <c r="BM289" s="103"/>
      <c r="BN289" s="103"/>
      <c r="BO289" s="103"/>
      <c r="BP289" s="103"/>
      <c r="BQ289" s="103"/>
      <c r="BR289" s="103"/>
      <c r="BS289" s="103"/>
      <c r="BT289" s="103"/>
      <c r="BU289" s="103"/>
      <c r="BV289" s="104"/>
      <c r="BW289" s="104"/>
    </row>
    <row r="290" spans="1:75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15">
        <f>SUMIF('1'!B:B,summary!A:A,'1'!D:D)</f>
        <v>0</v>
      </c>
      <c r="H290" s="15">
        <f>SUMIF('2'!B:B,summary!A:A,'2'!D:D)</f>
        <v>0</v>
      </c>
      <c r="I290" s="15">
        <f>SUMIF('3'!B:B,summary!A:A,'3'!D:D)</f>
        <v>0</v>
      </c>
      <c r="J290" s="15">
        <f>SUMIF('4'!B:B,summary!A:A,'4'!D:D)</f>
        <v>0</v>
      </c>
      <c r="K290" s="15">
        <f>SUMIF('5'!B:B,summary!A:A,'5'!D:D)</f>
        <v>0</v>
      </c>
      <c r="L290" s="15">
        <f>SUMIF('6'!B:B,summary!A:A,'6'!D:D)</f>
        <v>0</v>
      </c>
      <c r="M290" s="15">
        <f>SUMIF('7'!B:B,summary!A:A,'7'!D:D)</f>
        <v>0</v>
      </c>
      <c r="N290" s="15">
        <f>SUMIF('8'!B:B,summary!A:A,'8'!D:D)</f>
        <v>0</v>
      </c>
      <c r="O290" s="15">
        <f>SUMIF('9'!B:B,summary!A:A,'9'!D:D)</f>
        <v>0</v>
      </c>
      <c r="P290" s="15">
        <f>SUMIF('10'!B:B,summary!A:A,'10'!D:D)</f>
        <v>0</v>
      </c>
      <c r="Q290" s="15">
        <f>SUMIF('11'!B:B,summary!A:A,'11'!D:D)</f>
        <v>0</v>
      </c>
      <c r="R290" s="15">
        <f>SUMIF('12'!B:B,summary!A:A,'12'!D:D)</f>
        <v>0</v>
      </c>
      <c r="S290" s="15">
        <f>SUMIF('13'!B:B,summary!A:A,'13'!D:D)</f>
        <v>0</v>
      </c>
      <c r="T290" s="15">
        <f>SUMIF('14'!B:B,summary!A:A,'14'!D:D)</f>
        <v>0</v>
      </c>
      <c r="U290" s="15">
        <f>SUMIF('15'!B:B,summary!A:A,'15'!D:D)</f>
        <v>0</v>
      </c>
      <c r="V290" s="15">
        <f>SUMIF('16'!B:B,summary!A:A,'16'!D:D)</f>
        <v>0</v>
      </c>
      <c r="W290" s="15">
        <f>SUMIF('17'!B:B,summary!A:A,'17'!D:D)</f>
        <v>0</v>
      </c>
      <c r="X290" s="15">
        <f>SUMIF('18'!B:B,summary!A:A,'18'!D:D)</f>
        <v>0</v>
      </c>
      <c r="Y290" s="15">
        <f>SUMIF('19'!B:B,summary!A:A,'19'!D:D)</f>
        <v>0</v>
      </c>
      <c r="Z290" s="15">
        <f>SUMIF('20'!B:B,summary!A:A,'20'!D:D)</f>
        <v>0</v>
      </c>
      <c r="AA290" s="15">
        <f>SUMIF('21'!B:B,summary!A:A,'21'!D:D)</f>
        <v>0</v>
      </c>
      <c r="AB290" s="15">
        <f>SUMIF('22'!B:B,summary!A:A,'22'!D:D)</f>
        <v>0</v>
      </c>
      <c r="AC290" s="15">
        <f>SUMIF('23'!B:B,summary!A:A,'23'!D:D)</f>
        <v>0</v>
      </c>
      <c r="AD290" s="15">
        <f>SUMIF('24'!B:B,summary!A:A,'24'!D:D)</f>
        <v>0</v>
      </c>
      <c r="AE290" s="15">
        <f>SUMIF('25'!B:B,summary!A:A,'25'!D:D)</f>
        <v>0</v>
      </c>
      <c r="AF290" s="15">
        <f>SUMIF('26'!B:B,summary!A:A,'26'!D:D)</f>
        <v>0</v>
      </c>
      <c r="AG290" s="15">
        <f>SUMIF('27'!B:B,summary!A:A,'27'!D:D)</f>
        <v>0</v>
      </c>
      <c r="AH290" s="15">
        <f>SUMIF('28'!B:B,summary!A:A,'28'!D:D)</f>
        <v>0</v>
      </c>
      <c r="AI290" s="15">
        <f>SUMIF('29'!B:B,summary!A:A,'29'!D:D)</f>
        <v>0</v>
      </c>
      <c r="AJ290" s="15">
        <f>SUMIF('30'!B:B,summary!A:A,'30'!D:D)</f>
        <v>0</v>
      </c>
      <c r="AK290" s="15">
        <f>SUMIF('31'!B:B,summary!A:A,'31'!D:D)</f>
        <v>0</v>
      </c>
      <c r="AL290" s="41">
        <f t="shared" si="33"/>
        <v>0</v>
      </c>
      <c r="AM290" s="75"/>
      <c r="AN290" s="96">
        <f t="shared" si="31"/>
        <v>0</v>
      </c>
      <c r="AO290" s="74">
        <f t="shared" si="32"/>
        <v>0</v>
      </c>
      <c r="AP290" s="101"/>
      <c r="AQ290" s="102"/>
      <c r="AR290" s="103"/>
      <c r="AS290" s="103"/>
      <c r="AT290" s="103"/>
      <c r="AU290" s="103"/>
      <c r="AV290" s="103"/>
      <c r="AW290" s="103"/>
      <c r="AX290" s="103"/>
      <c r="AY290" s="103"/>
      <c r="AZ290" s="103"/>
      <c r="BA290" s="103"/>
      <c r="BB290" s="103"/>
      <c r="BC290" s="103"/>
      <c r="BD290" s="103"/>
      <c r="BE290" s="103"/>
      <c r="BF290" s="103"/>
      <c r="BG290" s="103"/>
      <c r="BH290" s="103"/>
      <c r="BI290" s="103"/>
      <c r="BJ290" s="103"/>
      <c r="BK290" s="103"/>
      <c r="BL290" s="103"/>
      <c r="BM290" s="103"/>
      <c r="BN290" s="103"/>
      <c r="BO290" s="103"/>
      <c r="BP290" s="103"/>
      <c r="BQ290" s="103"/>
      <c r="BR290" s="103"/>
      <c r="BS290" s="103"/>
      <c r="BT290" s="103"/>
      <c r="BU290" s="103"/>
      <c r="BV290" s="104"/>
      <c r="BW290" s="104"/>
    </row>
    <row r="291" spans="1:75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15">
        <f>SUMIF('1'!B:B,summary!A:A,'1'!D:D)</f>
        <v>0</v>
      </c>
      <c r="H291" s="15">
        <f>SUMIF('2'!B:B,summary!A:A,'2'!D:D)</f>
        <v>0</v>
      </c>
      <c r="I291" s="15">
        <f>SUMIF('3'!B:B,summary!A:A,'3'!D:D)</f>
        <v>0</v>
      </c>
      <c r="J291" s="15">
        <f>SUMIF('4'!B:B,summary!A:A,'4'!D:D)</f>
        <v>0</v>
      </c>
      <c r="K291" s="15">
        <f>SUMIF('5'!B:B,summary!A:A,'5'!D:D)</f>
        <v>0</v>
      </c>
      <c r="L291" s="15">
        <f>SUMIF('6'!B:B,summary!A:A,'6'!D:D)</f>
        <v>0</v>
      </c>
      <c r="M291" s="15">
        <f>SUMIF('7'!B:B,summary!A:A,'7'!D:D)</f>
        <v>0</v>
      </c>
      <c r="N291" s="15">
        <f>SUMIF('8'!B:B,summary!A:A,'8'!D:D)</f>
        <v>0</v>
      </c>
      <c r="O291" s="15">
        <f>SUMIF('9'!B:B,summary!A:A,'9'!D:D)</f>
        <v>0</v>
      </c>
      <c r="P291" s="15">
        <f>SUMIF('10'!B:B,summary!A:A,'10'!D:D)</f>
        <v>15</v>
      </c>
      <c r="Q291" s="15">
        <f>SUMIF('11'!B:B,summary!A:A,'11'!D:D)</f>
        <v>0</v>
      </c>
      <c r="R291" s="15">
        <f>SUMIF('12'!B:B,summary!A:A,'12'!D:D)</f>
        <v>0</v>
      </c>
      <c r="S291" s="15">
        <f>SUMIF('13'!B:B,summary!A:A,'13'!D:D)</f>
        <v>3</v>
      </c>
      <c r="T291" s="15">
        <f>SUMIF('14'!B:B,summary!A:A,'14'!D:D)</f>
        <v>0</v>
      </c>
      <c r="U291" s="15">
        <f>SUMIF('15'!B:B,summary!A:A,'15'!D:D)</f>
        <v>0</v>
      </c>
      <c r="V291" s="15">
        <f>SUMIF('16'!B:B,summary!A:A,'16'!D:D)</f>
        <v>0</v>
      </c>
      <c r="W291" s="15">
        <f>SUMIF('17'!B:B,summary!A:A,'17'!D:D)</f>
        <v>0</v>
      </c>
      <c r="X291" s="15">
        <f>SUMIF('18'!B:B,summary!A:A,'18'!D:D)</f>
        <v>10</v>
      </c>
      <c r="Y291" s="15">
        <f>SUMIF('19'!B:B,summary!A:A,'19'!D:D)</f>
        <v>10</v>
      </c>
      <c r="Z291" s="15">
        <f>SUMIF('20'!B:B,summary!A:A,'20'!D:D)</f>
        <v>0</v>
      </c>
      <c r="AA291" s="15">
        <f>SUMIF('21'!B:B,summary!A:A,'21'!D:D)</f>
        <v>0</v>
      </c>
      <c r="AB291" s="15">
        <f>SUMIF('22'!B:B,summary!A:A,'22'!D:D)</f>
        <v>1</v>
      </c>
      <c r="AC291" s="15">
        <f>SUMIF('23'!B:B,summary!A:A,'23'!D:D)</f>
        <v>0</v>
      </c>
      <c r="AD291" s="15">
        <f>SUMIF('24'!B:B,summary!A:A,'24'!D:D)</f>
        <v>0</v>
      </c>
      <c r="AE291" s="15">
        <f>SUMIF('25'!B:B,summary!A:A,'25'!D:D)</f>
        <v>0</v>
      </c>
      <c r="AF291" s="15">
        <f>SUMIF('26'!B:B,summary!A:A,'26'!D:D)</f>
        <v>1</v>
      </c>
      <c r="AG291" s="15">
        <f>SUMIF('27'!B:B,summary!A:A,'27'!D:D)</f>
        <v>10</v>
      </c>
      <c r="AH291" s="15">
        <f>SUMIF('28'!B:B,summary!A:A,'28'!D:D)</f>
        <v>0</v>
      </c>
      <c r="AI291" s="15">
        <f>SUMIF('29'!B:B,summary!A:A,'29'!D:D)</f>
        <v>0</v>
      </c>
      <c r="AJ291" s="15">
        <f>SUMIF('30'!B:B,summary!A:A,'30'!D:D)</f>
        <v>0</v>
      </c>
      <c r="AK291" s="15">
        <f>SUMIF('31'!B:B,summary!A:A,'31'!D:D)</f>
        <v>0</v>
      </c>
      <c r="AL291" s="41">
        <f t="shared" si="33"/>
        <v>50</v>
      </c>
      <c r="AM291" s="75"/>
      <c r="AN291" s="96">
        <f t="shared" si="31"/>
        <v>0</v>
      </c>
      <c r="AO291" s="74">
        <f t="shared" si="32"/>
        <v>-50</v>
      </c>
      <c r="AP291" s="101"/>
      <c r="AQ291" s="102"/>
      <c r="AR291" s="103"/>
      <c r="AS291" s="103"/>
      <c r="AT291" s="103"/>
      <c r="AU291" s="103"/>
      <c r="AV291" s="103"/>
      <c r="AW291" s="103"/>
      <c r="AX291" s="103"/>
      <c r="AY291" s="103"/>
      <c r="AZ291" s="103"/>
      <c r="BA291" s="103"/>
      <c r="BB291" s="103"/>
      <c r="BC291" s="103"/>
      <c r="BD291" s="103"/>
      <c r="BE291" s="103"/>
      <c r="BF291" s="103"/>
      <c r="BG291" s="103"/>
      <c r="BH291" s="103"/>
      <c r="BI291" s="103"/>
      <c r="BJ291" s="103"/>
      <c r="BK291" s="103"/>
      <c r="BL291" s="103"/>
      <c r="BM291" s="103"/>
      <c r="BN291" s="103"/>
      <c r="BO291" s="103"/>
      <c r="BP291" s="103"/>
      <c r="BQ291" s="103"/>
      <c r="BR291" s="103"/>
      <c r="BS291" s="103"/>
      <c r="BT291" s="103"/>
      <c r="BU291" s="103"/>
      <c r="BV291" s="104"/>
      <c r="BW291" s="104"/>
    </row>
    <row r="292" spans="1:75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15">
        <f>SUMIF('1'!B:B,summary!A:A,'1'!D:D)</f>
        <v>0</v>
      </c>
      <c r="H292" s="15">
        <f>SUMIF('2'!B:B,summary!A:A,'2'!D:D)</f>
        <v>0</v>
      </c>
      <c r="I292" s="15">
        <f>SUMIF('3'!B:B,summary!A:A,'3'!D:D)</f>
        <v>20</v>
      </c>
      <c r="J292" s="15">
        <f>SUMIF('4'!B:B,summary!A:A,'4'!D:D)</f>
        <v>0</v>
      </c>
      <c r="K292" s="15">
        <f>SUMIF('5'!B:B,summary!A:A,'5'!D:D)</f>
        <v>10</v>
      </c>
      <c r="L292" s="15">
        <f>SUMIF('6'!B:B,summary!A:A,'6'!D:D)</f>
        <v>20</v>
      </c>
      <c r="M292" s="15">
        <f>SUMIF('7'!B:B,summary!A:A,'7'!D:D)</f>
        <v>0</v>
      </c>
      <c r="N292" s="15">
        <f>SUMIF('8'!B:B,summary!A:A,'8'!D:D)</f>
        <v>0</v>
      </c>
      <c r="O292" s="15">
        <f>SUMIF('9'!B:B,summary!A:A,'9'!D:D)</f>
        <v>15</v>
      </c>
      <c r="P292" s="15">
        <f>SUMIF('10'!B:B,summary!A:A,'10'!D:D)</f>
        <v>10</v>
      </c>
      <c r="Q292" s="15">
        <f>SUMIF('11'!B:B,summary!A:A,'11'!D:D)</f>
        <v>10</v>
      </c>
      <c r="R292" s="15">
        <f>SUMIF('12'!B:B,summary!A:A,'12'!D:D)</f>
        <v>10</v>
      </c>
      <c r="S292" s="15">
        <f>SUMIF('13'!B:B,summary!A:A,'13'!D:D)</f>
        <v>10</v>
      </c>
      <c r="T292" s="15">
        <f>SUMIF('14'!B:B,summary!A:A,'14'!D:D)</f>
        <v>0</v>
      </c>
      <c r="U292" s="15">
        <f>SUMIF('15'!B:B,summary!A:A,'15'!D:D)</f>
        <v>0</v>
      </c>
      <c r="V292" s="15">
        <f>SUMIF('16'!B:B,summary!A:A,'16'!D:D)</f>
        <v>0</v>
      </c>
      <c r="W292" s="15">
        <f>SUMIF('17'!B:B,summary!A:A,'17'!D:D)</f>
        <v>10</v>
      </c>
      <c r="X292" s="15">
        <f>SUMIF('18'!B:B,summary!A:A,'18'!D:D)</f>
        <v>10</v>
      </c>
      <c r="Y292" s="15">
        <f>SUMIF('19'!B:B,summary!A:A,'19'!D:D)</f>
        <v>10</v>
      </c>
      <c r="Z292" s="15">
        <f>SUMIF('20'!B:B,summary!A:A,'20'!D:D)</f>
        <v>15</v>
      </c>
      <c r="AA292" s="15">
        <f>SUMIF('21'!B:B,summary!A:A,'21'!D:D)</f>
        <v>0</v>
      </c>
      <c r="AB292" s="15">
        <f>SUMIF('22'!B:B,summary!A:A,'22'!D:D)</f>
        <v>0</v>
      </c>
      <c r="AC292" s="15">
        <f>SUMIF('23'!B:B,summary!A:A,'23'!D:D)</f>
        <v>0</v>
      </c>
      <c r="AD292" s="15">
        <f>SUMIF('24'!B:B,summary!A:A,'24'!D:D)</f>
        <v>0</v>
      </c>
      <c r="AE292" s="15">
        <f>SUMIF('25'!B:B,summary!A:A,'25'!D:D)</f>
        <v>0</v>
      </c>
      <c r="AF292" s="15">
        <f>SUMIF('26'!B:B,summary!A:A,'26'!D:D)</f>
        <v>0</v>
      </c>
      <c r="AG292" s="15">
        <f>SUMIF('27'!B:B,summary!A:A,'27'!D:D)</f>
        <v>0</v>
      </c>
      <c r="AH292" s="15">
        <f>SUMIF('28'!B:B,summary!A:A,'28'!D:D)</f>
        <v>0</v>
      </c>
      <c r="AI292" s="15">
        <f>SUMIF('29'!B:B,summary!A:A,'29'!D:D)</f>
        <v>0</v>
      </c>
      <c r="AJ292" s="15">
        <f>SUMIF('30'!B:B,summary!A:A,'30'!D:D)</f>
        <v>0</v>
      </c>
      <c r="AK292" s="15">
        <f>SUMIF('31'!B:B,summary!A:A,'31'!D:D)</f>
        <v>0</v>
      </c>
      <c r="AL292" s="41">
        <f t="shared" si="33"/>
        <v>150</v>
      </c>
      <c r="AM292" s="75"/>
      <c r="AN292" s="96">
        <f t="shared" si="31"/>
        <v>0</v>
      </c>
      <c r="AO292" s="74">
        <f t="shared" si="32"/>
        <v>-150</v>
      </c>
      <c r="AP292" s="101"/>
      <c r="AQ292" s="102"/>
      <c r="AR292" s="103"/>
      <c r="AS292" s="103"/>
      <c r="AT292" s="103"/>
      <c r="AU292" s="103"/>
      <c r="AV292" s="103"/>
      <c r="AW292" s="103"/>
      <c r="AX292" s="103"/>
      <c r="AY292" s="103"/>
      <c r="AZ292" s="103"/>
      <c r="BA292" s="103"/>
      <c r="BB292" s="103"/>
      <c r="BC292" s="103"/>
      <c r="BD292" s="103"/>
      <c r="BE292" s="103"/>
      <c r="BF292" s="103"/>
      <c r="BG292" s="103"/>
      <c r="BH292" s="103"/>
      <c r="BI292" s="103"/>
      <c r="BJ292" s="103"/>
      <c r="BK292" s="103"/>
      <c r="BL292" s="103"/>
      <c r="BM292" s="103"/>
      <c r="BN292" s="103"/>
      <c r="BO292" s="103"/>
      <c r="BP292" s="103"/>
      <c r="BQ292" s="103"/>
      <c r="BR292" s="103"/>
      <c r="BS292" s="103"/>
      <c r="BT292" s="103"/>
      <c r="BU292" s="103"/>
      <c r="BV292" s="104"/>
      <c r="BW292" s="104"/>
    </row>
    <row r="293" spans="1:75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15">
        <f>SUMIF('1'!B:B,summary!A:A,'1'!D:D)</f>
        <v>0</v>
      </c>
      <c r="H293" s="15">
        <f>SUMIF('2'!B:B,summary!A:A,'2'!D:D)</f>
        <v>0</v>
      </c>
      <c r="I293" s="15">
        <f>SUMIF('3'!B:B,summary!A:A,'3'!D:D)</f>
        <v>0</v>
      </c>
      <c r="J293" s="15">
        <f>SUMIF('4'!B:B,summary!A:A,'4'!D:D)</f>
        <v>0</v>
      </c>
      <c r="K293" s="15">
        <f>SUMIF('5'!B:B,summary!A:A,'5'!D:D)</f>
        <v>0</v>
      </c>
      <c r="L293" s="15">
        <f>SUMIF('6'!B:B,summary!A:A,'6'!D:D)</f>
        <v>0</v>
      </c>
      <c r="M293" s="15">
        <f>SUMIF('7'!B:B,summary!A:A,'7'!D:D)</f>
        <v>0</v>
      </c>
      <c r="N293" s="15">
        <f>SUMIF('8'!B:B,summary!A:A,'8'!D:D)</f>
        <v>0</v>
      </c>
      <c r="O293" s="15">
        <f>SUMIF('9'!B:B,summary!A:A,'9'!D:D)</f>
        <v>0</v>
      </c>
      <c r="P293" s="15">
        <f>SUMIF('10'!B:B,summary!A:A,'10'!D:D)</f>
        <v>0</v>
      </c>
      <c r="Q293" s="15">
        <f>SUMIF('11'!B:B,summary!A:A,'11'!D:D)</f>
        <v>0</v>
      </c>
      <c r="R293" s="15">
        <f>SUMIF('12'!B:B,summary!A:A,'12'!D:D)</f>
        <v>0</v>
      </c>
      <c r="S293" s="15">
        <f>SUMIF('13'!B:B,summary!A:A,'13'!D:D)</f>
        <v>0</v>
      </c>
      <c r="T293" s="15">
        <f>SUMIF('14'!B:B,summary!A:A,'14'!D:D)</f>
        <v>0</v>
      </c>
      <c r="U293" s="15">
        <f>SUMIF('15'!B:B,summary!A:A,'15'!D:D)</f>
        <v>0</v>
      </c>
      <c r="V293" s="15">
        <f>SUMIF('16'!B:B,summary!A:A,'16'!D:D)</f>
        <v>0</v>
      </c>
      <c r="W293" s="15">
        <f>SUMIF('17'!B:B,summary!A:A,'17'!D:D)</f>
        <v>0</v>
      </c>
      <c r="X293" s="15">
        <f>SUMIF('18'!B:B,summary!A:A,'18'!D:D)</f>
        <v>0</v>
      </c>
      <c r="Y293" s="15">
        <f>SUMIF('19'!B:B,summary!A:A,'19'!D:D)</f>
        <v>0</v>
      </c>
      <c r="Z293" s="15">
        <f>SUMIF('20'!B:B,summary!A:A,'20'!D:D)</f>
        <v>0</v>
      </c>
      <c r="AA293" s="15">
        <f>SUMIF('21'!B:B,summary!A:A,'21'!D:D)</f>
        <v>0</v>
      </c>
      <c r="AB293" s="15">
        <f>SUMIF('22'!B:B,summary!A:A,'22'!D:D)</f>
        <v>0</v>
      </c>
      <c r="AC293" s="15">
        <f>SUMIF('23'!B:B,summary!A:A,'23'!D:D)</f>
        <v>0</v>
      </c>
      <c r="AD293" s="15">
        <f>SUMIF('24'!B:B,summary!A:A,'24'!D:D)</f>
        <v>0</v>
      </c>
      <c r="AE293" s="15">
        <f>SUMIF('25'!B:B,summary!A:A,'25'!D:D)</f>
        <v>0</v>
      </c>
      <c r="AF293" s="15">
        <f>SUMIF('26'!B:B,summary!A:A,'26'!D:D)</f>
        <v>0</v>
      </c>
      <c r="AG293" s="15">
        <f>SUMIF('27'!B:B,summary!A:A,'27'!D:D)</f>
        <v>0</v>
      </c>
      <c r="AH293" s="15">
        <f>SUMIF('28'!B:B,summary!A:A,'28'!D:D)</f>
        <v>0</v>
      </c>
      <c r="AI293" s="15">
        <f>SUMIF('29'!B:B,summary!A:A,'29'!D:D)</f>
        <v>0</v>
      </c>
      <c r="AJ293" s="15">
        <f>SUMIF('30'!B:B,summary!A:A,'30'!D:D)</f>
        <v>0</v>
      </c>
      <c r="AK293" s="15">
        <f>SUMIF('31'!B:B,summary!A:A,'31'!D:D)</f>
        <v>0</v>
      </c>
      <c r="AL293" s="41">
        <f t="shared" si="33"/>
        <v>0</v>
      </c>
      <c r="AM293" s="75"/>
      <c r="AN293" s="96">
        <f t="shared" si="31"/>
        <v>0</v>
      </c>
      <c r="AO293" s="74">
        <f t="shared" si="32"/>
        <v>0</v>
      </c>
      <c r="AP293" s="101"/>
      <c r="AQ293" s="102"/>
      <c r="AR293" s="103"/>
      <c r="AS293" s="103"/>
      <c r="AT293" s="103"/>
      <c r="AU293" s="103"/>
      <c r="AV293" s="103"/>
      <c r="AW293" s="103"/>
      <c r="AX293" s="103"/>
      <c r="AY293" s="103"/>
      <c r="AZ293" s="103"/>
      <c r="BA293" s="103"/>
      <c r="BB293" s="103"/>
      <c r="BC293" s="103"/>
      <c r="BD293" s="103"/>
      <c r="BE293" s="103"/>
      <c r="BF293" s="103"/>
      <c r="BG293" s="103"/>
      <c r="BH293" s="103"/>
      <c r="BI293" s="103"/>
      <c r="BJ293" s="103"/>
      <c r="BK293" s="103"/>
      <c r="BL293" s="103"/>
      <c r="BM293" s="103"/>
      <c r="BN293" s="103"/>
      <c r="BO293" s="103"/>
      <c r="BP293" s="103"/>
      <c r="BQ293" s="103"/>
      <c r="BR293" s="103"/>
      <c r="BS293" s="103"/>
      <c r="BT293" s="103"/>
      <c r="BU293" s="103"/>
      <c r="BV293" s="104"/>
      <c r="BW293" s="104"/>
    </row>
    <row r="294" spans="1:75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15">
        <f>SUMIF('1'!B:B,summary!A:A,'1'!D:D)</f>
        <v>0</v>
      </c>
      <c r="H294" s="15">
        <f>SUMIF('2'!B:B,summary!A:A,'2'!D:D)</f>
        <v>0</v>
      </c>
      <c r="I294" s="15">
        <f>SUMIF('3'!B:B,summary!A:A,'3'!D:D)</f>
        <v>1</v>
      </c>
      <c r="J294" s="15">
        <f>SUMIF('4'!B:B,summary!A:A,'4'!D:D)</f>
        <v>0</v>
      </c>
      <c r="K294" s="15">
        <f>SUMIF('5'!B:B,summary!A:A,'5'!D:D)</f>
        <v>4</v>
      </c>
      <c r="L294" s="15">
        <f>SUMIF('6'!B:B,summary!A:A,'6'!D:D)</f>
        <v>0</v>
      </c>
      <c r="M294" s="15">
        <f>SUMIF('7'!B:B,summary!A:A,'7'!D:D)</f>
        <v>0</v>
      </c>
      <c r="N294" s="15">
        <f>SUMIF('8'!B:B,summary!A:A,'8'!D:D)</f>
        <v>0</v>
      </c>
      <c r="O294" s="15">
        <f>SUMIF('9'!B:B,summary!A:A,'9'!D:D)</f>
        <v>0</v>
      </c>
      <c r="P294" s="15">
        <f>SUMIF('10'!B:B,summary!A:A,'10'!D:D)</f>
        <v>0</v>
      </c>
      <c r="Q294" s="15">
        <f>SUMIF('11'!B:B,summary!A:A,'11'!D:D)</f>
        <v>1</v>
      </c>
      <c r="R294" s="15">
        <f>SUMIF('12'!B:B,summary!A:A,'12'!D:D)</f>
        <v>0</v>
      </c>
      <c r="S294" s="15">
        <f>SUMIF('13'!B:B,summary!A:A,'13'!D:D)</f>
        <v>0</v>
      </c>
      <c r="T294" s="15">
        <f>SUMIF('14'!B:B,summary!A:A,'14'!D:D)</f>
        <v>0</v>
      </c>
      <c r="U294" s="15">
        <f>SUMIF('15'!B:B,summary!A:A,'15'!D:D)</f>
        <v>0</v>
      </c>
      <c r="V294" s="15">
        <f>SUMIF('16'!B:B,summary!A:A,'16'!D:D)</f>
        <v>0</v>
      </c>
      <c r="W294" s="15">
        <f>SUMIF('17'!B:B,summary!A:A,'17'!D:D)</f>
        <v>1</v>
      </c>
      <c r="X294" s="15">
        <f>SUMIF('18'!B:B,summary!A:A,'18'!D:D)</f>
        <v>0</v>
      </c>
      <c r="Y294" s="15">
        <f>SUMIF('19'!B:B,summary!A:A,'19'!D:D)</f>
        <v>0</v>
      </c>
      <c r="Z294" s="15">
        <f>SUMIF('20'!B:B,summary!A:A,'20'!D:D)</f>
        <v>1</v>
      </c>
      <c r="AA294" s="15">
        <f>SUMIF('21'!B:B,summary!A:A,'21'!D:D)</f>
        <v>0</v>
      </c>
      <c r="AB294" s="15">
        <f>SUMIF('22'!B:B,summary!A:A,'22'!D:D)</f>
        <v>0</v>
      </c>
      <c r="AC294" s="15">
        <f>SUMIF('23'!B:B,summary!A:A,'23'!D:D)</f>
        <v>0</v>
      </c>
      <c r="AD294" s="15">
        <f>SUMIF('24'!B:B,summary!A:A,'24'!D:D)</f>
        <v>1</v>
      </c>
      <c r="AE294" s="15">
        <f>SUMIF('25'!B:B,summary!A:A,'25'!D:D)</f>
        <v>0</v>
      </c>
      <c r="AF294" s="15">
        <f>SUMIF('26'!B:B,summary!A:A,'26'!D:D)</f>
        <v>0</v>
      </c>
      <c r="AG294" s="15">
        <f>SUMIF('27'!B:B,summary!A:A,'27'!D:D)</f>
        <v>5</v>
      </c>
      <c r="AH294" s="15">
        <f>SUMIF('28'!B:B,summary!A:A,'28'!D:D)</f>
        <v>0</v>
      </c>
      <c r="AI294" s="15">
        <f>SUMIF('29'!B:B,summary!A:A,'29'!D:D)</f>
        <v>0</v>
      </c>
      <c r="AJ294" s="15">
        <f>SUMIF('30'!B:B,summary!A:A,'30'!D:D)</f>
        <v>0</v>
      </c>
      <c r="AK294" s="15">
        <f>SUMIF('31'!B:B,summary!A:A,'31'!D:D)</f>
        <v>0</v>
      </c>
      <c r="AL294" s="41">
        <f t="shared" si="33"/>
        <v>14</v>
      </c>
      <c r="AM294" s="75"/>
      <c r="AN294" s="96">
        <f t="shared" si="31"/>
        <v>0</v>
      </c>
      <c r="AO294" s="74">
        <f t="shared" si="32"/>
        <v>-14</v>
      </c>
      <c r="AP294" s="101"/>
      <c r="AQ294" s="102"/>
      <c r="AR294" s="103"/>
      <c r="AS294" s="103"/>
      <c r="AT294" s="103"/>
      <c r="AU294" s="103"/>
      <c r="AV294" s="103"/>
      <c r="AW294" s="103"/>
      <c r="AX294" s="103"/>
      <c r="AY294" s="103"/>
      <c r="AZ294" s="103"/>
      <c r="BA294" s="103"/>
      <c r="BB294" s="103"/>
      <c r="BC294" s="103"/>
      <c r="BD294" s="103"/>
      <c r="BE294" s="103"/>
      <c r="BF294" s="103"/>
      <c r="BG294" s="103"/>
      <c r="BH294" s="103"/>
      <c r="BI294" s="103"/>
      <c r="BJ294" s="103"/>
      <c r="BK294" s="103"/>
      <c r="BL294" s="103"/>
      <c r="BM294" s="103"/>
      <c r="BN294" s="103"/>
      <c r="BO294" s="103"/>
      <c r="BP294" s="103"/>
      <c r="BQ294" s="103"/>
      <c r="BR294" s="103"/>
      <c r="BS294" s="103"/>
      <c r="BT294" s="103"/>
      <c r="BU294" s="103"/>
      <c r="BV294" s="104"/>
      <c r="BW294" s="104"/>
    </row>
    <row r="295" spans="1:75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15">
        <f>SUMIF('1'!B:B,summary!A:A,'1'!D:D)</f>
        <v>0</v>
      </c>
      <c r="H295" s="15">
        <f>SUMIF('2'!B:B,summary!A:A,'2'!D:D)</f>
        <v>0</v>
      </c>
      <c r="I295" s="15">
        <f>SUMIF('3'!B:B,summary!A:A,'3'!D:D)</f>
        <v>0</v>
      </c>
      <c r="J295" s="15">
        <f>SUMIF('4'!B:B,summary!A:A,'4'!D:D)</f>
        <v>0</v>
      </c>
      <c r="K295" s="15">
        <f>SUMIF('5'!B:B,summary!A:A,'5'!D:D)</f>
        <v>0</v>
      </c>
      <c r="L295" s="15">
        <f>SUMIF('6'!B:B,summary!A:A,'6'!D:D)</f>
        <v>0</v>
      </c>
      <c r="M295" s="15">
        <f>SUMIF('7'!B:B,summary!A:A,'7'!D:D)</f>
        <v>0</v>
      </c>
      <c r="N295" s="15">
        <f>SUMIF('8'!B:B,summary!A:A,'8'!D:D)</f>
        <v>0</v>
      </c>
      <c r="O295" s="15">
        <f>SUMIF('9'!B:B,summary!A:A,'9'!D:D)</f>
        <v>0</v>
      </c>
      <c r="P295" s="15">
        <f>SUMIF('10'!B:B,summary!A:A,'10'!D:D)</f>
        <v>0</v>
      </c>
      <c r="Q295" s="15">
        <f>SUMIF('11'!B:B,summary!A:A,'11'!D:D)</f>
        <v>0</v>
      </c>
      <c r="R295" s="15">
        <f>SUMIF('12'!B:B,summary!A:A,'12'!D:D)</f>
        <v>0</v>
      </c>
      <c r="S295" s="15">
        <f>SUMIF('13'!B:B,summary!A:A,'13'!D:D)</f>
        <v>0</v>
      </c>
      <c r="T295" s="15">
        <f>SUMIF('14'!B:B,summary!A:A,'14'!D:D)</f>
        <v>0</v>
      </c>
      <c r="U295" s="15">
        <f>SUMIF('15'!B:B,summary!A:A,'15'!D:D)</f>
        <v>0</v>
      </c>
      <c r="V295" s="15">
        <f>SUMIF('16'!B:B,summary!A:A,'16'!D:D)</f>
        <v>0</v>
      </c>
      <c r="W295" s="15">
        <f>SUMIF('17'!B:B,summary!A:A,'17'!D:D)</f>
        <v>0</v>
      </c>
      <c r="X295" s="15">
        <f>SUMIF('18'!B:B,summary!A:A,'18'!D:D)</f>
        <v>0</v>
      </c>
      <c r="Y295" s="15">
        <f>SUMIF('19'!B:B,summary!A:A,'19'!D:D)</f>
        <v>0</v>
      </c>
      <c r="Z295" s="15">
        <f>SUMIF('20'!B:B,summary!A:A,'20'!D:D)</f>
        <v>0</v>
      </c>
      <c r="AA295" s="15">
        <f>SUMIF('21'!B:B,summary!A:A,'21'!D:D)</f>
        <v>0</v>
      </c>
      <c r="AB295" s="15">
        <f>SUMIF('22'!B:B,summary!A:A,'22'!D:D)</f>
        <v>0</v>
      </c>
      <c r="AC295" s="15">
        <f>SUMIF('23'!B:B,summary!A:A,'23'!D:D)</f>
        <v>0</v>
      </c>
      <c r="AD295" s="15">
        <f>SUMIF('24'!B:B,summary!A:A,'24'!D:D)</f>
        <v>0</v>
      </c>
      <c r="AE295" s="15">
        <f>SUMIF('25'!B:B,summary!A:A,'25'!D:D)</f>
        <v>0</v>
      </c>
      <c r="AF295" s="15">
        <f>SUMIF('26'!B:B,summary!A:A,'26'!D:D)</f>
        <v>0</v>
      </c>
      <c r="AG295" s="15">
        <f>SUMIF('27'!B:B,summary!A:A,'27'!D:D)</f>
        <v>0</v>
      </c>
      <c r="AH295" s="15">
        <f>SUMIF('28'!B:B,summary!A:A,'28'!D:D)</f>
        <v>0</v>
      </c>
      <c r="AI295" s="15">
        <f>SUMIF('29'!B:B,summary!A:A,'29'!D:D)</f>
        <v>0</v>
      </c>
      <c r="AJ295" s="15">
        <f>SUMIF('30'!B:B,summary!A:A,'30'!D:D)</f>
        <v>0</v>
      </c>
      <c r="AK295" s="15">
        <f>SUMIF('31'!B:B,summary!A:A,'31'!D:D)</f>
        <v>0</v>
      </c>
      <c r="AL295" s="41">
        <f t="shared" si="33"/>
        <v>0</v>
      </c>
      <c r="AM295" s="75"/>
      <c r="AN295" s="96">
        <f t="shared" si="31"/>
        <v>0</v>
      </c>
      <c r="AO295" s="74">
        <f t="shared" si="32"/>
        <v>0</v>
      </c>
      <c r="AP295" s="101"/>
      <c r="AQ295" s="102"/>
      <c r="AR295" s="103"/>
      <c r="AS295" s="103"/>
      <c r="AT295" s="103"/>
      <c r="AU295" s="103"/>
      <c r="AV295" s="103"/>
      <c r="AW295" s="103"/>
      <c r="AX295" s="103"/>
      <c r="AY295" s="103"/>
      <c r="AZ295" s="103"/>
      <c r="BA295" s="103"/>
      <c r="BB295" s="103"/>
      <c r="BC295" s="103"/>
      <c r="BD295" s="103"/>
      <c r="BE295" s="103"/>
      <c r="BF295" s="103"/>
      <c r="BG295" s="103"/>
      <c r="BH295" s="103"/>
      <c r="BI295" s="103"/>
      <c r="BJ295" s="103"/>
      <c r="BK295" s="103"/>
      <c r="BL295" s="103"/>
      <c r="BM295" s="103"/>
      <c r="BN295" s="103"/>
      <c r="BO295" s="103"/>
      <c r="BP295" s="103"/>
      <c r="BQ295" s="103"/>
      <c r="BR295" s="103"/>
      <c r="BS295" s="103"/>
      <c r="BT295" s="103"/>
      <c r="BU295" s="103"/>
      <c r="BV295" s="104"/>
      <c r="BW295" s="104"/>
    </row>
    <row r="296" spans="1:75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15">
        <f>SUMIF('1'!B:B,summary!A:A,'1'!D:D)</f>
        <v>4</v>
      </c>
      <c r="H296" s="15">
        <f>SUMIF('2'!B:B,summary!A:A,'2'!D:D)</f>
        <v>2</v>
      </c>
      <c r="I296" s="15">
        <f>SUMIF('3'!B:B,summary!A:A,'3'!D:D)</f>
        <v>1</v>
      </c>
      <c r="J296" s="15">
        <f>SUMIF('4'!B:B,summary!A:A,'4'!D:D)</f>
        <v>0</v>
      </c>
      <c r="K296" s="15">
        <f>SUMIF('5'!B:B,summary!A:A,'5'!D:D)</f>
        <v>1</v>
      </c>
      <c r="L296" s="15">
        <f>SUMIF('6'!B:B,summary!A:A,'6'!D:D)</f>
        <v>0</v>
      </c>
      <c r="M296" s="15">
        <f>SUMIF('7'!B:B,summary!A:A,'7'!D:D)</f>
        <v>0</v>
      </c>
      <c r="N296" s="15">
        <f>SUMIF('8'!B:B,summary!A:A,'8'!D:D)</f>
        <v>5</v>
      </c>
      <c r="O296" s="15">
        <f>SUMIF('9'!B:B,summary!A:A,'9'!D:D)</f>
        <v>0</v>
      </c>
      <c r="P296" s="15">
        <f>SUMIF('10'!B:B,summary!A:A,'10'!D:D)</f>
        <v>0</v>
      </c>
      <c r="Q296" s="15">
        <f>SUMIF('11'!B:B,summary!A:A,'11'!D:D)</f>
        <v>2</v>
      </c>
      <c r="R296" s="15">
        <f>SUMIF('12'!B:B,summary!A:A,'12'!D:D)</f>
        <v>0</v>
      </c>
      <c r="S296" s="15">
        <f>SUMIF('13'!B:B,summary!A:A,'13'!D:D)</f>
        <v>0</v>
      </c>
      <c r="T296" s="15">
        <f>SUMIF('14'!B:B,summary!A:A,'14'!D:D)</f>
        <v>0</v>
      </c>
      <c r="U296" s="15">
        <f>SUMIF('15'!B:B,summary!A:A,'15'!D:D)</f>
        <v>1</v>
      </c>
      <c r="V296" s="15">
        <f>SUMIF('16'!B:B,summary!A:A,'16'!D:D)</f>
        <v>1</v>
      </c>
      <c r="W296" s="15">
        <f>SUMIF('17'!B:B,summary!A:A,'17'!D:D)</f>
        <v>1</v>
      </c>
      <c r="X296" s="15">
        <f>SUMIF('18'!B:B,summary!A:A,'18'!D:D)</f>
        <v>2</v>
      </c>
      <c r="Y296" s="15">
        <f>SUMIF('19'!B:B,summary!A:A,'19'!D:D)</f>
        <v>1</v>
      </c>
      <c r="Z296" s="15">
        <f>SUMIF('20'!B:B,summary!A:A,'20'!D:D)</f>
        <v>1</v>
      </c>
      <c r="AA296" s="15">
        <f>SUMIF('21'!B:B,summary!A:A,'21'!D:D)</f>
        <v>0</v>
      </c>
      <c r="AB296" s="15">
        <f>SUMIF('22'!B:B,summary!A:A,'22'!D:D)</f>
        <v>2</v>
      </c>
      <c r="AC296" s="15">
        <f>SUMIF('23'!B:B,summary!A:A,'23'!D:D)</f>
        <v>0</v>
      </c>
      <c r="AD296" s="15">
        <f>SUMIF('24'!B:B,summary!A:A,'24'!D:D)</f>
        <v>0</v>
      </c>
      <c r="AE296" s="15">
        <f>SUMIF('25'!B:B,summary!A:A,'25'!D:D)</f>
        <v>0</v>
      </c>
      <c r="AF296" s="15">
        <f>SUMIF('26'!B:B,summary!A:A,'26'!D:D)</f>
        <v>1</v>
      </c>
      <c r="AG296" s="15">
        <f>SUMIF('27'!B:B,summary!A:A,'27'!D:D)</f>
        <v>1</v>
      </c>
      <c r="AH296" s="15">
        <f>SUMIF('28'!B:B,summary!A:A,'28'!D:D)</f>
        <v>0</v>
      </c>
      <c r="AI296" s="15">
        <f>SUMIF('29'!B:B,summary!A:A,'29'!D:D)</f>
        <v>3</v>
      </c>
      <c r="AJ296" s="15">
        <f>SUMIF('30'!B:B,summary!A:A,'30'!D:D)</f>
        <v>0</v>
      </c>
      <c r="AK296" s="15">
        <f>SUMIF('31'!B:B,summary!A:A,'31'!D:D)</f>
        <v>0</v>
      </c>
      <c r="AL296" s="41">
        <f t="shared" si="33"/>
        <v>29</v>
      </c>
      <c r="AM296" s="75"/>
      <c r="AN296" s="96">
        <f t="shared" si="31"/>
        <v>0</v>
      </c>
      <c r="AO296" s="74">
        <f t="shared" si="32"/>
        <v>-29</v>
      </c>
      <c r="AP296" s="101"/>
      <c r="AQ296" s="102"/>
      <c r="AR296" s="103"/>
      <c r="AS296" s="103"/>
      <c r="AT296" s="103"/>
      <c r="AU296" s="103"/>
      <c r="AV296" s="103"/>
      <c r="AW296" s="103"/>
      <c r="AX296" s="103"/>
      <c r="AY296" s="103"/>
      <c r="AZ296" s="103"/>
      <c r="BA296" s="103"/>
      <c r="BB296" s="103"/>
      <c r="BC296" s="103"/>
      <c r="BD296" s="103"/>
      <c r="BE296" s="103"/>
      <c r="BF296" s="103"/>
      <c r="BG296" s="103"/>
      <c r="BH296" s="103"/>
      <c r="BI296" s="103"/>
      <c r="BJ296" s="103"/>
      <c r="BK296" s="103"/>
      <c r="BL296" s="103"/>
      <c r="BM296" s="103"/>
      <c r="BN296" s="103"/>
      <c r="BO296" s="103"/>
      <c r="BP296" s="103"/>
      <c r="BQ296" s="103"/>
      <c r="BR296" s="103"/>
      <c r="BS296" s="103"/>
      <c r="BT296" s="103"/>
      <c r="BU296" s="103"/>
      <c r="BV296" s="104"/>
      <c r="BW296" s="104"/>
    </row>
    <row r="297" spans="1:75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15">
        <f>SUMIF('1'!B:B,summary!A:A,'1'!D:D)</f>
        <v>4</v>
      </c>
      <c r="H297" s="15">
        <f>SUMIF('2'!B:B,summary!A:A,'2'!D:D)</f>
        <v>2</v>
      </c>
      <c r="I297" s="15">
        <f>SUMIF('3'!B:B,summary!A:A,'3'!D:D)</f>
        <v>3</v>
      </c>
      <c r="J297" s="15">
        <f>SUMIF('4'!B:B,summary!A:A,'4'!D:D)</f>
        <v>0</v>
      </c>
      <c r="K297" s="15">
        <f>SUMIF('5'!B:B,summary!A:A,'5'!D:D)</f>
        <v>0</v>
      </c>
      <c r="L297" s="15">
        <f>SUMIF('6'!B:B,summary!A:A,'6'!D:D)</f>
        <v>1</v>
      </c>
      <c r="M297" s="15">
        <f>SUMIF('7'!B:B,summary!A:A,'7'!D:D)</f>
        <v>0</v>
      </c>
      <c r="N297" s="15">
        <f>SUMIF('8'!B:B,summary!A:A,'8'!D:D)</f>
        <v>2</v>
      </c>
      <c r="O297" s="15">
        <f>SUMIF('9'!B:B,summary!A:A,'9'!D:D)</f>
        <v>0</v>
      </c>
      <c r="P297" s="15">
        <f>SUMIF('10'!B:B,summary!A:A,'10'!D:D)</f>
        <v>1</v>
      </c>
      <c r="Q297" s="15">
        <f>SUMIF('11'!B:B,summary!A:A,'11'!D:D)</f>
        <v>0</v>
      </c>
      <c r="R297" s="15">
        <f>SUMIF('12'!B:B,summary!A:A,'12'!D:D)</f>
        <v>2</v>
      </c>
      <c r="S297" s="15">
        <f>SUMIF('13'!B:B,summary!A:A,'13'!D:D)</f>
        <v>1</v>
      </c>
      <c r="T297" s="15">
        <f>SUMIF('14'!B:B,summary!A:A,'14'!D:D)</f>
        <v>0</v>
      </c>
      <c r="U297" s="15">
        <f>SUMIF('15'!B:B,summary!A:A,'15'!D:D)</f>
        <v>0</v>
      </c>
      <c r="V297" s="15">
        <f>SUMIF('16'!B:B,summary!A:A,'16'!D:D)</f>
        <v>1</v>
      </c>
      <c r="W297" s="15">
        <f>SUMIF('17'!B:B,summary!A:A,'17'!D:D)</f>
        <v>0</v>
      </c>
      <c r="X297" s="15">
        <f>SUMIF('18'!B:B,summary!A:A,'18'!D:D)</f>
        <v>5</v>
      </c>
      <c r="Y297" s="15">
        <f>SUMIF('19'!B:B,summary!A:A,'19'!D:D)</f>
        <v>1</v>
      </c>
      <c r="Z297" s="15">
        <f>SUMIF('20'!B:B,summary!A:A,'20'!D:D)</f>
        <v>2</v>
      </c>
      <c r="AA297" s="15">
        <f>SUMIF('21'!B:B,summary!A:A,'21'!D:D)</f>
        <v>0</v>
      </c>
      <c r="AB297" s="15">
        <f>SUMIF('22'!B:B,summary!A:A,'22'!D:D)</f>
        <v>0</v>
      </c>
      <c r="AC297" s="15">
        <f>SUMIF('23'!B:B,summary!A:A,'23'!D:D)</f>
        <v>1</v>
      </c>
      <c r="AD297" s="15">
        <f>SUMIF('24'!B:B,summary!A:A,'24'!D:D)</f>
        <v>1</v>
      </c>
      <c r="AE297" s="15">
        <f>SUMIF('25'!B:B,summary!A:A,'25'!D:D)</f>
        <v>0</v>
      </c>
      <c r="AF297" s="15">
        <f>SUMIF('26'!B:B,summary!A:A,'26'!D:D)</f>
        <v>0</v>
      </c>
      <c r="AG297" s="15">
        <f>SUMIF('27'!B:B,summary!A:A,'27'!D:D)</f>
        <v>1</v>
      </c>
      <c r="AH297" s="15">
        <f>SUMIF('28'!B:B,summary!A:A,'28'!D:D)</f>
        <v>0</v>
      </c>
      <c r="AI297" s="15">
        <f>SUMIF('29'!B:B,summary!A:A,'29'!D:D)</f>
        <v>0</v>
      </c>
      <c r="AJ297" s="15">
        <f>SUMIF('30'!B:B,summary!A:A,'30'!D:D)</f>
        <v>2</v>
      </c>
      <c r="AK297" s="15">
        <f>SUMIF('31'!B:B,summary!A:A,'31'!D:D)</f>
        <v>0</v>
      </c>
      <c r="AL297" s="41">
        <f t="shared" si="33"/>
        <v>30</v>
      </c>
      <c r="AM297" s="75"/>
      <c r="AN297" s="96">
        <f t="shared" si="31"/>
        <v>0</v>
      </c>
      <c r="AO297" s="74">
        <f t="shared" si="32"/>
        <v>-30</v>
      </c>
      <c r="AP297" s="101"/>
      <c r="AQ297" s="102"/>
      <c r="AR297" s="103"/>
      <c r="AS297" s="103"/>
      <c r="AT297" s="103"/>
      <c r="AU297" s="103"/>
      <c r="AV297" s="103"/>
      <c r="AW297" s="103"/>
      <c r="AX297" s="103"/>
      <c r="AY297" s="103"/>
      <c r="AZ297" s="103"/>
      <c r="BA297" s="103"/>
      <c r="BB297" s="103"/>
      <c r="BC297" s="103"/>
      <c r="BD297" s="103"/>
      <c r="BE297" s="103"/>
      <c r="BF297" s="103"/>
      <c r="BG297" s="103"/>
      <c r="BH297" s="103"/>
      <c r="BI297" s="103"/>
      <c r="BJ297" s="103"/>
      <c r="BK297" s="103"/>
      <c r="BL297" s="103"/>
      <c r="BM297" s="103"/>
      <c r="BN297" s="103"/>
      <c r="BO297" s="103"/>
      <c r="BP297" s="103"/>
      <c r="BQ297" s="103"/>
      <c r="BR297" s="103"/>
      <c r="BS297" s="103"/>
      <c r="BT297" s="103"/>
      <c r="BU297" s="103"/>
      <c r="BV297" s="104"/>
      <c r="BW297" s="104"/>
    </row>
    <row r="298" spans="1:75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15">
        <f>SUMIF('1'!B:B,summary!A:A,'1'!D:D)</f>
        <v>0</v>
      </c>
      <c r="H298" s="15">
        <f>SUMIF('2'!B:B,summary!A:A,'2'!D:D)</f>
        <v>0</v>
      </c>
      <c r="I298" s="15">
        <f>SUMIF('3'!B:B,summary!A:A,'3'!D:D)</f>
        <v>0</v>
      </c>
      <c r="J298" s="15">
        <f>SUMIF('4'!B:B,summary!A:A,'4'!D:D)</f>
        <v>0</v>
      </c>
      <c r="K298" s="15">
        <f>SUMIF('5'!B:B,summary!A:A,'5'!D:D)</f>
        <v>0</v>
      </c>
      <c r="L298" s="15">
        <f>SUMIF('6'!B:B,summary!A:A,'6'!D:D)</f>
        <v>0</v>
      </c>
      <c r="M298" s="15">
        <f>SUMIF('7'!B:B,summary!A:A,'7'!D:D)</f>
        <v>0</v>
      </c>
      <c r="N298" s="15">
        <f>SUMIF('8'!B:B,summary!A:A,'8'!D:D)</f>
        <v>0</v>
      </c>
      <c r="O298" s="15">
        <f>SUMIF('9'!B:B,summary!A:A,'9'!D:D)</f>
        <v>0</v>
      </c>
      <c r="P298" s="15">
        <f>SUMIF('10'!B:B,summary!A:A,'10'!D:D)</f>
        <v>0</v>
      </c>
      <c r="Q298" s="15">
        <f>SUMIF('11'!B:B,summary!A:A,'11'!D:D)</f>
        <v>0</v>
      </c>
      <c r="R298" s="15">
        <f>SUMIF('12'!B:B,summary!A:A,'12'!D:D)</f>
        <v>0</v>
      </c>
      <c r="S298" s="15">
        <f>SUMIF('13'!B:B,summary!A:A,'13'!D:D)</f>
        <v>0</v>
      </c>
      <c r="T298" s="15">
        <f>SUMIF('14'!B:B,summary!A:A,'14'!D:D)</f>
        <v>0</v>
      </c>
      <c r="U298" s="15">
        <f>SUMIF('15'!B:B,summary!A:A,'15'!D:D)</f>
        <v>0</v>
      </c>
      <c r="V298" s="15">
        <f>SUMIF('16'!B:B,summary!A:A,'16'!D:D)</f>
        <v>0</v>
      </c>
      <c r="W298" s="15">
        <f>SUMIF('17'!B:B,summary!A:A,'17'!D:D)</f>
        <v>0</v>
      </c>
      <c r="X298" s="15">
        <f>SUMIF('18'!B:B,summary!A:A,'18'!D:D)</f>
        <v>0</v>
      </c>
      <c r="Y298" s="15">
        <f>SUMIF('19'!B:B,summary!A:A,'19'!D:D)</f>
        <v>0</v>
      </c>
      <c r="Z298" s="15">
        <f>SUMIF('20'!B:B,summary!A:A,'20'!D:D)</f>
        <v>0</v>
      </c>
      <c r="AA298" s="15">
        <f>SUMIF('21'!B:B,summary!A:A,'21'!D:D)</f>
        <v>0</v>
      </c>
      <c r="AB298" s="15">
        <f>SUMIF('22'!B:B,summary!A:A,'22'!D:D)</f>
        <v>0</v>
      </c>
      <c r="AC298" s="15">
        <f>SUMIF('23'!B:B,summary!A:A,'23'!D:D)</f>
        <v>0</v>
      </c>
      <c r="AD298" s="15">
        <f>SUMIF('24'!B:B,summary!A:A,'24'!D:D)</f>
        <v>0</v>
      </c>
      <c r="AE298" s="15">
        <f>SUMIF('25'!B:B,summary!A:A,'25'!D:D)</f>
        <v>0</v>
      </c>
      <c r="AF298" s="15">
        <f>SUMIF('26'!B:B,summary!A:A,'26'!D:D)</f>
        <v>0</v>
      </c>
      <c r="AG298" s="15">
        <f>SUMIF('27'!B:B,summary!A:A,'27'!D:D)</f>
        <v>0</v>
      </c>
      <c r="AH298" s="15">
        <f>SUMIF('28'!B:B,summary!A:A,'28'!D:D)</f>
        <v>0</v>
      </c>
      <c r="AI298" s="15">
        <f>SUMIF('29'!B:B,summary!A:A,'29'!D:D)</f>
        <v>0</v>
      </c>
      <c r="AJ298" s="15">
        <f>SUMIF('30'!B:B,summary!A:A,'30'!D:D)</f>
        <v>0</v>
      </c>
      <c r="AK298" s="15">
        <f>SUMIF('31'!B:B,summary!A:A,'31'!D:D)</f>
        <v>0</v>
      </c>
      <c r="AL298" s="41">
        <f t="shared" si="33"/>
        <v>0</v>
      </c>
      <c r="AM298" s="75"/>
      <c r="AN298" s="96">
        <f t="shared" si="31"/>
        <v>0</v>
      </c>
      <c r="AO298" s="74">
        <f t="shared" si="32"/>
        <v>0</v>
      </c>
      <c r="AP298" s="101"/>
      <c r="AQ298" s="102"/>
      <c r="AR298" s="103"/>
      <c r="AS298" s="103"/>
      <c r="AT298" s="103"/>
      <c r="AU298" s="103"/>
      <c r="AV298" s="103"/>
      <c r="AW298" s="103"/>
      <c r="AX298" s="103"/>
      <c r="AY298" s="103"/>
      <c r="AZ298" s="103"/>
      <c r="BA298" s="103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4"/>
      <c r="BW298" s="104"/>
    </row>
    <row r="299" spans="1:75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15">
        <f>SUMIF('1'!B:B,summary!A:A,'1'!D:D)</f>
        <v>1</v>
      </c>
      <c r="H299" s="15">
        <f>SUMIF('2'!B:B,summary!A:A,'2'!D:D)</f>
        <v>0</v>
      </c>
      <c r="I299" s="15">
        <f>SUMIF('3'!B:B,summary!A:A,'3'!D:D)</f>
        <v>0</v>
      </c>
      <c r="J299" s="15">
        <f>SUMIF('4'!B:B,summary!A:A,'4'!D:D)</f>
        <v>0</v>
      </c>
      <c r="K299" s="15">
        <f>SUMIF('5'!B:B,summary!A:A,'5'!D:D)</f>
        <v>4</v>
      </c>
      <c r="L299" s="15">
        <f>SUMIF('6'!B:B,summary!A:A,'6'!D:D)</f>
        <v>0</v>
      </c>
      <c r="M299" s="15">
        <f>SUMIF('7'!B:B,summary!A:A,'7'!D:D)</f>
        <v>0</v>
      </c>
      <c r="N299" s="15">
        <f>SUMIF('8'!B:B,summary!A:A,'8'!D:D)</f>
        <v>0</v>
      </c>
      <c r="O299" s="15">
        <f>SUMIF('9'!B:B,summary!A:A,'9'!D:D)</f>
        <v>0</v>
      </c>
      <c r="P299" s="15">
        <f>SUMIF('10'!B:B,summary!A:A,'10'!D:D)</f>
        <v>1</v>
      </c>
      <c r="Q299" s="15">
        <f>SUMIF('11'!B:B,summary!A:A,'11'!D:D)</f>
        <v>0</v>
      </c>
      <c r="R299" s="15">
        <f>SUMIF('12'!B:B,summary!A:A,'12'!D:D)</f>
        <v>0</v>
      </c>
      <c r="S299" s="15">
        <f>SUMIF('13'!B:B,summary!A:A,'13'!D:D)</f>
        <v>0</v>
      </c>
      <c r="T299" s="15">
        <f>SUMIF('14'!B:B,summary!A:A,'14'!D:D)</f>
        <v>0</v>
      </c>
      <c r="U299" s="15">
        <f>SUMIF('15'!B:B,summary!A:A,'15'!D:D)</f>
        <v>1</v>
      </c>
      <c r="V299" s="15">
        <f>SUMIF('16'!B:B,summary!A:A,'16'!D:D)</f>
        <v>1</v>
      </c>
      <c r="W299" s="15">
        <f>SUMIF('17'!B:B,summary!A:A,'17'!D:D)</f>
        <v>1</v>
      </c>
      <c r="X299" s="15">
        <f>SUMIF('18'!B:B,summary!A:A,'18'!D:D)</f>
        <v>1</v>
      </c>
      <c r="Y299" s="15">
        <f>SUMIF('19'!B:B,summary!A:A,'19'!D:D)</f>
        <v>0</v>
      </c>
      <c r="Z299" s="15">
        <f>SUMIF('20'!B:B,summary!A:A,'20'!D:D)</f>
        <v>0</v>
      </c>
      <c r="AA299" s="15">
        <f>SUMIF('21'!B:B,summary!A:A,'21'!D:D)</f>
        <v>0</v>
      </c>
      <c r="AB299" s="15">
        <f>SUMIF('22'!B:B,summary!A:A,'22'!D:D)</f>
        <v>0</v>
      </c>
      <c r="AC299" s="15">
        <f>SUMIF('23'!B:B,summary!A:A,'23'!D:D)</f>
        <v>0</v>
      </c>
      <c r="AD299" s="15">
        <f>SUMIF('24'!B:B,summary!A:A,'24'!D:D)</f>
        <v>2</v>
      </c>
      <c r="AE299" s="15">
        <f>SUMIF('25'!B:B,summary!A:A,'25'!D:D)</f>
        <v>1</v>
      </c>
      <c r="AF299" s="15">
        <f>SUMIF('26'!B:B,summary!A:A,'26'!D:D)</f>
        <v>0</v>
      </c>
      <c r="AG299" s="15">
        <f>SUMIF('27'!B:B,summary!A:A,'27'!D:D)</f>
        <v>0</v>
      </c>
      <c r="AH299" s="15">
        <f>SUMIF('28'!B:B,summary!A:A,'28'!D:D)</f>
        <v>0</v>
      </c>
      <c r="AI299" s="15">
        <f>SUMIF('29'!B:B,summary!A:A,'29'!D:D)</f>
        <v>2</v>
      </c>
      <c r="AJ299" s="15">
        <f>SUMIF('30'!B:B,summary!A:A,'30'!D:D)</f>
        <v>1</v>
      </c>
      <c r="AK299" s="15">
        <f>SUMIF('31'!B:B,summary!A:A,'31'!D:D)</f>
        <v>0</v>
      </c>
      <c r="AL299" s="41">
        <f t="shared" si="33"/>
        <v>16</v>
      </c>
      <c r="AM299" s="75"/>
      <c r="AN299" s="96">
        <f t="shared" si="31"/>
        <v>0</v>
      </c>
      <c r="AO299" s="74">
        <f t="shared" si="32"/>
        <v>-16</v>
      </c>
      <c r="AP299" s="101"/>
      <c r="AQ299" s="102"/>
      <c r="AR299" s="103"/>
      <c r="AS299" s="103"/>
      <c r="AT299" s="103"/>
      <c r="AU299" s="103"/>
      <c r="AV299" s="103"/>
      <c r="AW299" s="103"/>
      <c r="AX299" s="103"/>
      <c r="AY299" s="103"/>
      <c r="AZ299" s="103"/>
      <c r="BA299" s="103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4"/>
      <c r="BW299" s="104"/>
    </row>
    <row r="300" spans="1:75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15">
        <f>SUMIF('1'!B:B,summary!A:A,'1'!D:D)</f>
        <v>0</v>
      </c>
      <c r="H300" s="15">
        <f>SUMIF('2'!B:B,summary!A:A,'2'!D:D)</f>
        <v>10</v>
      </c>
      <c r="I300" s="15">
        <f>SUMIF('3'!B:B,summary!A:A,'3'!D:D)</f>
        <v>0</v>
      </c>
      <c r="J300" s="15">
        <f>SUMIF('4'!B:B,summary!A:A,'4'!D:D)</f>
        <v>0</v>
      </c>
      <c r="K300" s="15">
        <f>SUMIF('5'!B:B,summary!A:A,'5'!D:D)</f>
        <v>0</v>
      </c>
      <c r="L300" s="15">
        <f>SUMIF('6'!B:B,summary!A:A,'6'!D:D)</f>
        <v>0</v>
      </c>
      <c r="M300" s="15">
        <f>SUMIF('7'!B:B,summary!A:A,'7'!D:D)</f>
        <v>0</v>
      </c>
      <c r="N300" s="15">
        <f>SUMIF('8'!B:B,summary!A:A,'8'!D:D)</f>
        <v>15</v>
      </c>
      <c r="O300" s="15">
        <f>SUMIF('9'!B:B,summary!A:A,'9'!D:D)</f>
        <v>0</v>
      </c>
      <c r="P300" s="15">
        <f>SUMIF('10'!B:B,summary!A:A,'10'!D:D)</f>
        <v>0</v>
      </c>
      <c r="Q300" s="15">
        <f>SUMIF('11'!B:B,summary!A:A,'11'!D:D)</f>
        <v>0</v>
      </c>
      <c r="R300" s="15">
        <f>SUMIF('12'!B:B,summary!A:A,'12'!D:D)</f>
        <v>0</v>
      </c>
      <c r="S300" s="15">
        <f>SUMIF('13'!B:B,summary!A:A,'13'!D:D)</f>
        <v>10</v>
      </c>
      <c r="T300" s="15">
        <f>SUMIF('14'!B:B,summary!A:A,'14'!D:D)</f>
        <v>0</v>
      </c>
      <c r="U300" s="15">
        <f>SUMIF('15'!B:B,summary!A:A,'15'!D:D)</f>
        <v>0</v>
      </c>
      <c r="V300" s="15">
        <f>SUMIF('16'!B:B,summary!A:A,'16'!D:D)</f>
        <v>0</v>
      </c>
      <c r="W300" s="15">
        <f>SUMIF('17'!B:B,summary!A:A,'17'!D:D)</f>
        <v>10</v>
      </c>
      <c r="X300" s="15">
        <f>SUMIF('18'!B:B,summary!A:A,'18'!D:D)</f>
        <v>0</v>
      </c>
      <c r="Y300" s="15">
        <f>SUMIF('19'!B:B,summary!A:A,'19'!D:D)</f>
        <v>0</v>
      </c>
      <c r="Z300" s="15">
        <f>SUMIF('20'!B:B,summary!A:A,'20'!D:D)</f>
        <v>0</v>
      </c>
      <c r="AA300" s="15">
        <f>SUMIF('21'!B:B,summary!A:A,'21'!D:D)</f>
        <v>0</v>
      </c>
      <c r="AB300" s="15">
        <f>SUMIF('22'!B:B,summary!A:A,'22'!D:D)</f>
        <v>0</v>
      </c>
      <c r="AC300" s="15">
        <f>SUMIF('23'!B:B,summary!A:A,'23'!D:D)</f>
        <v>10</v>
      </c>
      <c r="AD300" s="15">
        <f>SUMIF('24'!B:B,summary!A:A,'24'!D:D)</f>
        <v>0</v>
      </c>
      <c r="AE300" s="15">
        <f>SUMIF('25'!B:B,summary!A:A,'25'!D:D)</f>
        <v>0</v>
      </c>
      <c r="AF300" s="15">
        <f>SUMIF('26'!B:B,summary!A:A,'26'!D:D)</f>
        <v>0</v>
      </c>
      <c r="AG300" s="15">
        <f>SUMIF('27'!B:B,summary!A:A,'27'!D:D)</f>
        <v>0</v>
      </c>
      <c r="AH300" s="15">
        <f>SUMIF('28'!B:B,summary!A:A,'28'!D:D)</f>
        <v>0</v>
      </c>
      <c r="AI300" s="15">
        <f>SUMIF('29'!B:B,summary!A:A,'29'!D:D)</f>
        <v>0</v>
      </c>
      <c r="AJ300" s="15">
        <f>SUMIF('30'!B:B,summary!A:A,'30'!D:D)</f>
        <v>15</v>
      </c>
      <c r="AK300" s="15">
        <f>SUMIF('31'!B:B,summary!A:A,'31'!D:D)</f>
        <v>0</v>
      </c>
      <c r="AL300" s="41">
        <f t="shared" si="33"/>
        <v>70</v>
      </c>
      <c r="AM300" s="75"/>
      <c r="AN300" s="96">
        <f t="shared" si="31"/>
        <v>0</v>
      </c>
      <c r="AO300" s="74">
        <f t="shared" si="32"/>
        <v>-70</v>
      </c>
      <c r="AP300" s="101"/>
      <c r="AQ300" s="102"/>
      <c r="AR300" s="103"/>
      <c r="AS300" s="103"/>
      <c r="AT300" s="103"/>
      <c r="AU300" s="103"/>
      <c r="AV300" s="103"/>
      <c r="AW300" s="103"/>
      <c r="AX300" s="103"/>
      <c r="AY300" s="103"/>
      <c r="AZ300" s="103"/>
      <c r="BA300" s="103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4"/>
      <c r="BW300" s="104"/>
    </row>
    <row r="301" spans="1:75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15">
        <f>SUMIF('1'!B:B,summary!A:A,'1'!D:D)</f>
        <v>0</v>
      </c>
      <c r="H301" s="15">
        <f>SUMIF('2'!B:B,summary!A:A,'2'!D:D)</f>
        <v>0</v>
      </c>
      <c r="I301" s="15">
        <f>SUMIF('3'!B:B,summary!A:A,'3'!D:D)</f>
        <v>0</v>
      </c>
      <c r="J301" s="15">
        <f>SUMIF('4'!B:B,summary!A:A,'4'!D:D)</f>
        <v>0</v>
      </c>
      <c r="K301" s="15">
        <f>SUMIF('5'!B:B,summary!A:A,'5'!D:D)</f>
        <v>0</v>
      </c>
      <c r="L301" s="15">
        <f>SUMIF('6'!B:B,summary!A:A,'6'!D:D)</f>
        <v>0</v>
      </c>
      <c r="M301" s="15">
        <f>SUMIF('7'!B:B,summary!A:A,'7'!D:D)</f>
        <v>0</v>
      </c>
      <c r="N301" s="15">
        <f>SUMIF('8'!B:B,summary!A:A,'8'!D:D)</f>
        <v>0</v>
      </c>
      <c r="O301" s="15">
        <f>SUMIF('9'!B:B,summary!A:A,'9'!D:D)</f>
        <v>0</v>
      </c>
      <c r="P301" s="15">
        <f>SUMIF('10'!B:B,summary!A:A,'10'!D:D)</f>
        <v>0</v>
      </c>
      <c r="Q301" s="15">
        <f>SUMIF('11'!B:B,summary!A:A,'11'!D:D)</f>
        <v>0</v>
      </c>
      <c r="R301" s="15">
        <f>SUMIF('12'!B:B,summary!A:A,'12'!D:D)</f>
        <v>0</v>
      </c>
      <c r="S301" s="15">
        <f>SUMIF('13'!B:B,summary!A:A,'13'!D:D)</f>
        <v>0</v>
      </c>
      <c r="T301" s="15">
        <f>SUMIF('14'!B:B,summary!A:A,'14'!D:D)</f>
        <v>0</v>
      </c>
      <c r="U301" s="15">
        <f>SUMIF('15'!B:B,summary!A:A,'15'!D:D)</f>
        <v>0</v>
      </c>
      <c r="V301" s="15">
        <f>SUMIF('16'!B:B,summary!A:A,'16'!D:D)</f>
        <v>0</v>
      </c>
      <c r="W301" s="15">
        <f>SUMIF('17'!B:B,summary!A:A,'17'!D:D)</f>
        <v>0</v>
      </c>
      <c r="X301" s="15">
        <f>SUMIF('18'!B:B,summary!A:A,'18'!D:D)</f>
        <v>0</v>
      </c>
      <c r="Y301" s="15">
        <f>SUMIF('19'!B:B,summary!A:A,'19'!D:D)</f>
        <v>0</v>
      </c>
      <c r="Z301" s="15">
        <f>SUMIF('20'!B:B,summary!A:A,'20'!D:D)</f>
        <v>0</v>
      </c>
      <c r="AA301" s="15">
        <f>SUMIF('21'!B:B,summary!A:A,'21'!D:D)</f>
        <v>0</v>
      </c>
      <c r="AB301" s="15">
        <f>SUMIF('22'!B:B,summary!A:A,'22'!D:D)</f>
        <v>0</v>
      </c>
      <c r="AC301" s="15">
        <f>SUMIF('23'!B:B,summary!A:A,'23'!D:D)</f>
        <v>0</v>
      </c>
      <c r="AD301" s="15">
        <f>SUMIF('24'!B:B,summary!A:A,'24'!D:D)</f>
        <v>0</v>
      </c>
      <c r="AE301" s="15">
        <f>SUMIF('25'!B:B,summary!A:A,'25'!D:D)</f>
        <v>0</v>
      </c>
      <c r="AF301" s="15">
        <f>SUMIF('26'!B:B,summary!A:A,'26'!D:D)</f>
        <v>0</v>
      </c>
      <c r="AG301" s="15">
        <f>SUMIF('27'!B:B,summary!A:A,'27'!D:D)</f>
        <v>0</v>
      </c>
      <c r="AH301" s="15">
        <f>SUMIF('28'!B:B,summary!A:A,'28'!D:D)</f>
        <v>0</v>
      </c>
      <c r="AI301" s="15">
        <f>SUMIF('29'!B:B,summary!A:A,'29'!D:D)</f>
        <v>1</v>
      </c>
      <c r="AJ301" s="15">
        <f>SUMIF('30'!B:B,summary!A:A,'30'!D:D)</f>
        <v>0</v>
      </c>
      <c r="AK301" s="15">
        <f>SUMIF('31'!B:B,summary!A:A,'31'!D:D)</f>
        <v>0</v>
      </c>
      <c r="AL301" s="41">
        <f t="shared" si="33"/>
        <v>1</v>
      </c>
      <c r="AM301" s="75"/>
      <c r="AN301" s="96">
        <f t="shared" si="31"/>
        <v>0</v>
      </c>
      <c r="AO301" s="74">
        <f t="shared" si="32"/>
        <v>-1</v>
      </c>
      <c r="AP301" s="101"/>
      <c r="AQ301" s="102"/>
      <c r="AR301" s="103"/>
      <c r="AS301" s="103"/>
      <c r="AT301" s="103"/>
      <c r="AU301" s="103"/>
      <c r="AV301" s="103"/>
      <c r="AW301" s="103"/>
      <c r="AX301" s="103"/>
      <c r="AY301" s="103"/>
      <c r="AZ301" s="103"/>
      <c r="BA301" s="103"/>
      <c r="BB301" s="103"/>
      <c r="BC301" s="103"/>
      <c r="BD301" s="103"/>
      <c r="BE301" s="103"/>
      <c r="BF301" s="103"/>
      <c r="BG301" s="103"/>
      <c r="BH301" s="103"/>
      <c r="BI301" s="103"/>
      <c r="BJ301" s="103"/>
      <c r="BK301" s="103"/>
      <c r="BL301" s="103"/>
      <c r="BM301" s="103"/>
      <c r="BN301" s="103"/>
      <c r="BO301" s="103"/>
      <c r="BP301" s="103"/>
      <c r="BQ301" s="103"/>
      <c r="BR301" s="103"/>
      <c r="BS301" s="103"/>
      <c r="BT301" s="103"/>
      <c r="BU301" s="103"/>
      <c r="BV301" s="104"/>
      <c r="BW301" s="104"/>
    </row>
    <row r="302" spans="1:75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15">
        <f>SUMIF('1'!B:B,summary!A:A,'1'!D:D)</f>
        <v>0</v>
      </c>
      <c r="H302" s="15">
        <f>SUMIF('2'!B:B,summary!A:A,'2'!D:D)</f>
        <v>0</v>
      </c>
      <c r="I302" s="15">
        <f>SUMIF('3'!B:B,summary!A:A,'3'!D:D)</f>
        <v>0</v>
      </c>
      <c r="J302" s="15">
        <f>SUMIF('4'!B:B,summary!A:A,'4'!D:D)</f>
        <v>0</v>
      </c>
      <c r="K302" s="15">
        <f>SUMIF('5'!B:B,summary!A:A,'5'!D:D)</f>
        <v>0</v>
      </c>
      <c r="L302" s="15">
        <f>SUMIF('6'!B:B,summary!A:A,'6'!D:D)</f>
        <v>0</v>
      </c>
      <c r="M302" s="15">
        <f>SUMIF('7'!B:B,summary!A:A,'7'!D:D)</f>
        <v>0</v>
      </c>
      <c r="N302" s="15">
        <f>SUMIF('8'!B:B,summary!A:A,'8'!D:D)</f>
        <v>0</v>
      </c>
      <c r="O302" s="15">
        <f>SUMIF('9'!B:B,summary!A:A,'9'!D:D)</f>
        <v>0</v>
      </c>
      <c r="P302" s="15">
        <f>SUMIF('10'!B:B,summary!A:A,'10'!D:D)</f>
        <v>0</v>
      </c>
      <c r="Q302" s="15">
        <f>SUMIF('11'!B:B,summary!A:A,'11'!D:D)</f>
        <v>0</v>
      </c>
      <c r="R302" s="15">
        <f>SUMIF('12'!B:B,summary!A:A,'12'!D:D)</f>
        <v>0</v>
      </c>
      <c r="S302" s="15">
        <f>SUMIF('13'!B:B,summary!A:A,'13'!D:D)</f>
        <v>0</v>
      </c>
      <c r="T302" s="15">
        <f>SUMIF('14'!B:B,summary!A:A,'14'!D:D)</f>
        <v>0</v>
      </c>
      <c r="U302" s="15">
        <f>SUMIF('15'!B:B,summary!A:A,'15'!D:D)</f>
        <v>0</v>
      </c>
      <c r="V302" s="15">
        <f>SUMIF('16'!B:B,summary!A:A,'16'!D:D)</f>
        <v>0</v>
      </c>
      <c r="W302" s="15">
        <f>SUMIF('17'!B:B,summary!A:A,'17'!D:D)</f>
        <v>0</v>
      </c>
      <c r="X302" s="15">
        <f>SUMIF('18'!B:B,summary!A:A,'18'!D:D)</f>
        <v>0</v>
      </c>
      <c r="Y302" s="15">
        <f>SUMIF('19'!B:B,summary!A:A,'19'!D:D)</f>
        <v>0</v>
      </c>
      <c r="Z302" s="15">
        <f>SUMIF('20'!B:B,summary!A:A,'20'!D:D)</f>
        <v>0</v>
      </c>
      <c r="AA302" s="15">
        <f>SUMIF('21'!B:B,summary!A:A,'21'!D:D)</f>
        <v>0</v>
      </c>
      <c r="AB302" s="15">
        <f>SUMIF('22'!B:B,summary!A:A,'22'!D:D)</f>
        <v>0</v>
      </c>
      <c r="AC302" s="15">
        <f>SUMIF('23'!B:B,summary!A:A,'23'!D:D)</f>
        <v>0</v>
      </c>
      <c r="AD302" s="15">
        <f>SUMIF('24'!B:B,summary!A:A,'24'!D:D)</f>
        <v>0</v>
      </c>
      <c r="AE302" s="15">
        <f>SUMIF('25'!B:B,summary!A:A,'25'!D:D)</f>
        <v>0</v>
      </c>
      <c r="AF302" s="15">
        <f>SUMIF('26'!B:B,summary!A:A,'26'!D:D)</f>
        <v>0</v>
      </c>
      <c r="AG302" s="15">
        <f>SUMIF('27'!B:B,summary!A:A,'27'!D:D)</f>
        <v>0</v>
      </c>
      <c r="AH302" s="15">
        <f>SUMIF('28'!B:B,summary!A:A,'28'!D:D)</f>
        <v>0</v>
      </c>
      <c r="AI302" s="15">
        <f>SUMIF('29'!B:B,summary!A:A,'29'!D:D)</f>
        <v>0</v>
      </c>
      <c r="AJ302" s="15">
        <f>SUMIF('30'!B:B,summary!A:A,'30'!D:D)</f>
        <v>0</v>
      </c>
      <c r="AK302" s="15">
        <f>SUMIF('31'!B:B,summary!A:A,'31'!D:D)</f>
        <v>0</v>
      </c>
      <c r="AL302" s="41">
        <f t="shared" si="33"/>
        <v>0</v>
      </c>
      <c r="AM302" s="75"/>
      <c r="AN302" s="96">
        <f t="shared" si="31"/>
        <v>0</v>
      </c>
      <c r="AO302" s="74">
        <f t="shared" si="32"/>
        <v>0</v>
      </c>
      <c r="AP302" s="101"/>
      <c r="AQ302" s="102"/>
      <c r="AR302" s="103"/>
      <c r="AS302" s="103"/>
      <c r="AT302" s="103"/>
      <c r="AU302" s="103"/>
      <c r="AV302" s="103"/>
      <c r="AW302" s="103"/>
      <c r="AX302" s="103"/>
      <c r="AY302" s="103"/>
      <c r="AZ302" s="103"/>
      <c r="BA302" s="103"/>
      <c r="BB302" s="103"/>
      <c r="BC302" s="103"/>
      <c r="BD302" s="103"/>
      <c r="BE302" s="103"/>
      <c r="BF302" s="103"/>
      <c r="BG302" s="103"/>
      <c r="BH302" s="103"/>
      <c r="BI302" s="103"/>
      <c r="BJ302" s="103"/>
      <c r="BK302" s="103"/>
      <c r="BL302" s="103"/>
      <c r="BM302" s="103"/>
      <c r="BN302" s="103"/>
      <c r="BO302" s="103"/>
      <c r="BP302" s="103"/>
      <c r="BQ302" s="103"/>
      <c r="BR302" s="103"/>
      <c r="BS302" s="103"/>
      <c r="BT302" s="103"/>
      <c r="BU302" s="103"/>
      <c r="BV302" s="104"/>
      <c r="BW302" s="104"/>
    </row>
    <row r="303" spans="1:75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15">
        <f>SUMIF('1'!B:B,summary!A:A,'1'!D:D)</f>
        <v>0</v>
      </c>
      <c r="H303" s="15">
        <f>SUMIF('2'!B:B,summary!A:A,'2'!D:D)</f>
        <v>0</v>
      </c>
      <c r="I303" s="15">
        <f>SUMIF('3'!B:B,summary!A:A,'3'!D:D)</f>
        <v>0</v>
      </c>
      <c r="J303" s="15">
        <f>SUMIF('4'!B:B,summary!A:A,'4'!D:D)</f>
        <v>0</v>
      </c>
      <c r="K303" s="15">
        <f>SUMIF('5'!B:B,summary!A:A,'5'!D:D)</f>
        <v>0</v>
      </c>
      <c r="L303" s="15">
        <f>SUMIF('6'!B:B,summary!A:A,'6'!D:D)</f>
        <v>0</v>
      </c>
      <c r="M303" s="15">
        <f>SUMIF('7'!B:B,summary!A:A,'7'!D:D)</f>
        <v>0</v>
      </c>
      <c r="N303" s="15">
        <f>SUMIF('8'!B:B,summary!A:A,'8'!D:D)</f>
        <v>0</v>
      </c>
      <c r="O303" s="15">
        <f>SUMIF('9'!B:B,summary!A:A,'9'!D:D)</f>
        <v>0</v>
      </c>
      <c r="P303" s="15">
        <f>SUMIF('10'!B:B,summary!A:A,'10'!D:D)</f>
        <v>0</v>
      </c>
      <c r="Q303" s="15">
        <f>SUMIF('11'!B:B,summary!A:A,'11'!D:D)</f>
        <v>0</v>
      </c>
      <c r="R303" s="15">
        <f>SUMIF('12'!B:B,summary!A:A,'12'!D:D)</f>
        <v>0</v>
      </c>
      <c r="S303" s="15">
        <f>SUMIF('13'!B:B,summary!A:A,'13'!D:D)</f>
        <v>0</v>
      </c>
      <c r="T303" s="15">
        <f>SUMIF('14'!B:B,summary!A:A,'14'!D:D)</f>
        <v>0</v>
      </c>
      <c r="U303" s="15">
        <f>SUMIF('15'!B:B,summary!A:A,'15'!D:D)</f>
        <v>0</v>
      </c>
      <c r="V303" s="15">
        <f>SUMIF('16'!B:B,summary!A:A,'16'!D:D)</f>
        <v>0</v>
      </c>
      <c r="W303" s="15">
        <f>SUMIF('17'!B:B,summary!A:A,'17'!D:D)</f>
        <v>0</v>
      </c>
      <c r="X303" s="15">
        <f>SUMIF('18'!B:B,summary!A:A,'18'!D:D)</f>
        <v>0</v>
      </c>
      <c r="Y303" s="15">
        <f>SUMIF('19'!B:B,summary!A:A,'19'!D:D)</f>
        <v>0</v>
      </c>
      <c r="Z303" s="15">
        <f>SUMIF('20'!B:B,summary!A:A,'20'!D:D)</f>
        <v>0</v>
      </c>
      <c r="AA303" s="15">
        <f>SUMIF('21'!B:B,summary!A:A,'21'!D:D)</f>
        <v>0</v>
      </c>
      <c r="AB303" s="15">
        <f>SUMIF('22'!B:B,summary!A:A,'22'!D:D)</f>
        <v>0</v>
      </c>
      <c r="AC303" s="15">
        <f>SUMIF('23'!B:B,summary!A:A,'23'!D:D)</f>
        <v>0</v>
      </c>
      <c r="AD303" s="15">
        <f>SUMIF('24'!B:B,summary!A:A,'24'!D:D)</f>
        <v>0</v>
      </c>
      <c r="AE303" s="15">
        <f>SUMIF('25'!B:B,summary!A:A,'25'!D:D)</f>
        <v>0</v>
      </c>
      <c r="AF303" s="15">
        <f>SUMIF('26'!B:B,summary!A:A,'26'!D:D)</f>
        <v>0</v>
      </c>
      <c r="AG303" s="15">
        <f>SUMIF('27'!B:B,summary!A:A,'27'!D:D)</f>
        <v>0</v>
      </c>
      <c r="AH303" s="15">
        <f>SUMIF('28'!B:B,summary!A:A,'28'!D:D)</f>
        <v>0</v>
      </c>
      <c r="AI303" s="15">
        <f>SUMIF('29'!B:B,summary!A:A,'29'!D:D)</f>
        <v>0</v>
      </c>
      <c r="AJ303" s="15">
        <f>SUMIF('30'!B:B,summary!A:A,'30'!D:D)</f>
        <v>0</v>
      </c>
      <c r="AK303" s="15">
        <f>SUMIF('31'!B:B,summary!A:A,'31'!D:D)</f>
        <v>0</v>
      </c>
      <c r="AL303" s="41">
        <f t="shared" si="33"/>
        <v>0</v>
      </c>
      <c r="AM303" s="75"/>
      <c r="AN303" s="96">
        <f t="shared" si="31"/>
        <v>0</v>
      </c>
      <c r="AO303" s="74">
        <f t="shared" si="32"/>
        <v>0</v>
      </c>
      <c r="AP303" s="101"/>
      <c r="AQ303" s="102"/>
      <c r="AR303" s="103"/>
      <c r="AS303" s="103"/>
      <c r="AT303" s="103"/>
      <c r="AU303" s="103"/>
      <c r="AV303" s="103"/>
      <c r="AW303" s="103"/>
      <c r="AX303" s="103"/>
      <c r="AY303" s="103"/>
      <c r="AZ303" s="103"/>
      <c r="BA303" s="103"/>
      <c r="BB303" s="103"/>
      <c r="BC303" s="103"/>
      <c r="BD303" s="103"/>
      <c r="BE303" s="103"/>
      <c r="BF303" s="103"/>
      <c r="BG303" s="103"/>
      <c r="BH303" s="103"/>
      <c r="BI303" s="103"/>
      <c r="BJ303" s="103"/>
      <c r="BK303" s="103"/>
      <c r="BL303" s="103"/>
      <c r="BM303" s="103"/>
      <c r="BN303" s="103"/>
      <c r="BO303" s="103"/>
      <c r="BP303" s="103"/>
      <c r="BQ303" s="103"/>
      <c r="BR303" s="103"/>
      <c r="BS303" s="103"/>
      <c r="BT303" s="103"/>
      <c r="BU303" s="103"/>
      <c r="BV303" s="104"/>
      <c r="BW303" s="104"/>
    </row>
    <row r="304" spans="1:75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15">
        <f>SUMIF('1'!B:B,summary!A:A,'1'!D:D)</f>
        <v>30</v>
      </c>
      <c r="H304" s="15">
        <f>SUMIF('2'!B:B,summary!A:A,'2'!D:D)</f>
        <v>22</v>
      </c>
      <c r="I304" s="15">
        <f>SUMIF('3'!B:B,summary!A:A,'3'!D:D)</f>
        <v>4</v>
      </c>
      <c r="J304" s="15">
        <f>SUMIF('4'!B:B,summary!A:A,'4'!D:D)</f>
        <v>0</v>
      </c>
      <c r="K304" s="15">
        <f>SUMIF('5'!B:B,summary!A:A,'5'!D:D)</f>
        <v>42</v>
      </c>
      <c r="L304" s="15">
        <f>SUMIF('6'!B:B,summary!A:A,'6'!D:D)</f>
        <v>2</v>
      </c>
      <c r="M304" s="15">
        <f>SUMIF('7'!B:B,summary!A:A,'7'!D:D)</f>
        <v>0</v>
      </c>
      <c r="N304" s="15">
        <f>SUMIF('8'!B:B,summary!A:A,'8'!D:D)</f>
        <v>50</v>
      </c>
      <c r="O304" s="15">
        <f>SUMIF('9'!B:B,summary!A:A,'9'!D:D)</f>
        <v>2</v>
      </c>
      <c r="P304" s="15">
        <f>SUMIF('10'!B:B,summary!A:A,'10'!D:D)</f>
        <v>2</v>
      </c>
      <c r="Q304" s="15">
        <f>SUMIF('11'!B:B,summary!A:A,'11'!D:D)</f>
        <v>2</v>
      </c>
      <c r="R304" s="15">
        <f>SUMIF('12'!B:B,summary!A:A,'12'!D:D)</f>
        <v>41</v>
      </c>
      <c r="S304" s="15">
        <f>SUMIF('13'!B:B,summary!A:A,'13'!D:D)</f>
        <v>12</v>
      </c>
      <c r="T304" s="15">
        <f>SUMIF('14'!B:B,summary!A:A,'14'!D:D)</f>
        <v>0</v>
      </c>
      <c r="U304" s="15">
        <f>SUMIF('15'!B:B,summary!A:A,'15'!D:D)</f>
        <v>20</v>
      </c>
      <c r="V304" s="15">
        <f>SUMIF('16'!B:B,summary!A:A,'16'!D:D)</f>
        <v>0</v>
      </c>
      <c r="W304" s="15">
        <f>SUMIF('17'!B:B,summary!A:A,'17'!D:D)</f>
        <v>2</v>
      </c>
      <c r="X304" s="15">
        <f>SUMIF('18'!B:B,summary!A:A,'18'!D:D)</f>
        <v>22</v>
      </c>
      <c r="Y304" s="15">
        <f>SUMIF('19'!B:B,summary!A:A,'19'!D:D)</f>
        <v>37</v>
      </c>
      <c r="Z304" s="15">
        <f>SUMIF('20'!B:B,summary!A:A,'20'!D:D)</f>
        <v>12</v>
      </c>
      <c r="AA304" s="15">
        <f>SUMIF('21'!B:B,summary!A:A,'21'!D:D)</f>
        <v>0</v>
      </c>
      <c r="AB304" s="15">
        <f>SUMIF('22'!B:B,summary!A:A,'22'!D:D)</f>
        <v>20</v>
      </c>
      <c r="AC304" s="15">
        <f>SUMIF('23'!B:B,summary!A:A,'23'!D:D)</f>
        <v>0</v>
      </c>
      <c r="AD304" s="15">
        <f>SUMIF('24'!B:B,summary!A:A,'24'!D:D)</f>
        <v>10</v>
      </c>
      <c r="AE304" s="15">
        <f>SUMIF('25'!B:B,summary!A:A,'25'!D:D)</f>
        <v>10</v>
      </c>
      <c r="AF304" s="15">
        <f>SUMIF('26'!B:B,summary!A:A,'26'!D:D)</f>
        <v>20</v>
      </c>
      <c r="AG304" s="15">
        <f>SUMIF('27'!B:B,summary!A:A,'27'!D:D)</f>
        <v>20</v>
      </c>
      <c r="AH304" s="15">
        <f>SUMIF('28'!B:B,summary!A:A,'28'!D:D)</f>
        <v>0</v>
      </c>
      <c r="AI304" s="15">
        <f>SUMIF('29'!B:B,summary!A:A,'29'!D:D)</f>
        <v>20</v>
      </c>
      <c r="AJ304" s="15">
        <f>SUMIF('30'!B:B,summary!A:A,'30'!D:D)</f>
        <v>0</v>
      </c>
      <c r="AK304" s="15">
        <f>SUMIF('31'!B:B,summary!A:A,'31'!D:D)</f>
        <v>0</v>
      </c>
      <c r="AL304" s="41">
        <f t="shared" si="33"/>
        <v>402</v>
      </c>
      <c r="AM304" s="75"/>
      <c r="AN304" s="96">
        <f t="shared" si="31"/>
        <v>0</v>
      </c>
      <c r="AO304" s="74">
        <f t="shared" si="32"/>
        <v>-402</v>
      </c>
      <c r="AP304" s="101"/>
      <c r="AQ304" s="102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103"/>
      <c r="BF304" s="103"/>
      <c r="BG304" s="103"/>
      <c r="BH304" s="103"/>
      <c r="BI304" s="103"/>
      <c r="BJ304" s="103"/>
      <c r="BK304" s="103"/>
      <c r="BL304" s="103"/>
      <c r="BM304" s="103"/>
      <c r="BN304" s="103"/>
      <c r="BO304" s="103"/>
      <c r="BP304" s="103"/>
      <c r="BQ304" s="103"/>
      <c r="BR304" s="103"/>
      <c r="BS304" s="103"/>
      <c r="BT304" s="103"/>
      <c r="BU304" s="103"/>
      <c r="BV304" s="104"/>
      <c r="BW304" s="104"/>
    </row>
    <row r="305" spans="1:75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15">
        <f>SUMIF('1'!B:B,summary!A:A,'1'!D:D)</f>
        <v>111</v>
      </c>
      <c r="H305" s="15">
        <f>SUMIF('2'!B:B,summary!A:A,'2'!D:D)</f>
        <v>90</v>
      </c>
      <c r="I305" s="15">
        <f>SUMIF('3'!B:B,summary!A:A,'3'!D:D)</f>
        <v>98</v>
      </c>
      <c r="J305" s="15">
        <f>SUMIF('4'!B:B,summary!A:A,'4'!D:D)</f>
        <v>0</v>
      </c>
      <c r="K305" s="15">
        <f>SUMIF('5'!B:B,summary!A:A,'5'!D:D)</f>
        <v>145</v>
      </c>
      <c r="L305" s="15">
        <f>SUMIF('6'!B:B,summary!A:A,'6'!D:D)</f>
        <v>60</v>
      </c>
      <c r="M305" s="15">
        <f>SUMIF('7'!B:B,summary!A:A,'7'!D:D)</f>
        <v>0</v>
      </c>
      <c r="N305" s="15">
        <f>SUMIF('8'!B:B,summary!A:A,'8'!D:D)</f>
        <v>144</v>
      </c>
      <c r="O305" s="15">
        <f>SUMIF('9'!B:B,summary!A:A,'9'!D:D)</f>
        <v>77</v>
      </c>
      <c r="P305" s="15">
        <f>SUMIF('10'!B:B,summary!A:A,'10'!D:D)</f>
        <v>68</v>
      </c>
      <c r="Q305" s="15">
        <f>SUMIF('11'!B:B,summary!A:A,'11'!D:D)</f>
        <v>75</v>
      </c>
      <c r="R305" s="15">
        <f>SUMIF('12'!B:B,summary!A:A,'12'!D:D)</f>
        <v>180</v>
      </c>
      <c r="S305" s="15">
        <f>SUMIF('13'!B:B,summary!A:A,'13'!D:D)</f>
        <v>50</v>
      </c>
      <c r="T305" s="15">
        <f>SUMIF('14'!B:B,summary!A:A,'14'!D:D)</f>
        <v>0</v>
      </c>
      <c r="U305" s="15">
        <f>SUMIF('15'!B:B,summary!A:A,'15'!D:D)</f>
        <v>70</v>
      </c>
      <c r="V305" s="15">
        <f>SUMIF('16'!B:B,summary!A:A,'16'!D:D)</f>
        <v>115</v>
      </c>
      <c r="W305" s="15">
        <f>SUMIF('17'!B:B,summary!A:A,'17'!D:D)</f>
        <v>46</v>
      </c>
      <c r="X305" s="15">
        <f>SUMIF('18'!B:B,summary!A:A,'18'!D:D)</f>
        <v>69</v>
      </c>
      <c r="Y305" s="15">
        <f>SUMIF('19'!B:B,summary!A:A,'19'!D:D)</f>
        <v>137</v>
      </c>
      <c r="Z305" s="15">
        <f>SUMIF('20'!B:B,summary!A:A,'20'!D:D)</f>
        <v>40</v>
      </c>
      <c r="AA305" s="15">
        <f>SUMIF('21'!B:B,summary!A:A,'21'!D:D)</f>
        <v>0</v>
      </c>
      <c r="AB305" s="15">
        <f>SUMIF('22'!B:B,summary!A:A,'22'!D:D)</f>
        <v>165</v>
      </c>
      <c r="AC305" s="15">
        <f>SUMIF('23'!B:B,summary!A:A,'23'!D:D)</f>
        <v>100</v>
      </c>
      <c r="AD305" s="15">
        <f>SUMIF('24'!B:B,summary!A:A,'24'!D:D)</f>
        <v>82</v>
      </c>
      <c r="AE305" s="15">
        <f>SUMIF('25'!B:B,summary!A:A,'25'!D:D)</f>
        <v>83</v>
      </c>
      <c r="AF305" s="15">
        <f>SUMIF('26'!B:B,summary!A:A,'26'!D:D)</f>
        <v>125</v>
      </c>
      <c r="AG305" s="15">
        <f>SUMIF('27'!B:B,summary!A:A,'27'!D:D)</f>
        <v>40</v>
      </c>
      <c r="AH305" s="15">
        <f>SUMIF('28'!B:B,summary!A:A,'28'!D:D)</f>
        <v>0</v>
      </c>
      <c r="AI305" s="15">
        <f>SUMIF('29'!B:B,summary!A:A,'29'!D:D)</f>
        <v>128</v>
      </c>
      <c r="AJ305" s="15">
        <f>SUMIF('30'!B:B,summary!A:A,'30'!D:D)</f>
        <v>80</v>
      </c>
      <c r="AK305" s="15">
        <f>SUMIF('31'!B:B,summary!A:A,'31'!D:D)</f>
        <v>0</v>
      </c>
      <c r="AL305" s="41">
        <f t="shared" si="33"/>
        <v>2378</v>
      </c>
      <c r="AM305" s="75"/>
      <c r="AN305" s="96">
        <f t="shared" si="31"/>
        <v>0</v>
      </c>
      <c r="AO305" s="74">
        <f t="shared" si="32"/>
        <v>-2378</v>
      </c>
      <c r="AP305" s="101"/>
      <c r="AQ305" s="102"/>
      <c r="AR305" s="103"/>
      <c r="AS305" s="103"/>
      <c r="AT305" s="103"/>
      <c r="AU305" s="103"/>
      <c r="AV305" s="103"/>
      <c r="AW305" s="103"/>
      <c r="AX305" s="103"/>
      <c r="AY305" s="103"/>
      <c r="AZ305" s="103"/>
      <c r="BA305" s="103"/>
      <c r="BB305" s="103"/>
      <c r="BC305" s="103"/>
      <c r="BD305" s="103"/>
      <c r="BE305" s="103"/>
      <c r="BF305" s="103"/>
      <c r="BG305" s="103"/>
      <c r="BH305" s="103"/>
      <c r="BI305" s="103"/>
      <c r="BJ305" s="103"/>
      <c r="BK305" s="103"/>
      <c r="BL305" s="103"/>
      <c r="BM305" s="103"/>
      <c r="BN305" s="103"/>
      <c r="BO305" s="103"/>
      <c r="BP305" s="103"/>
      <c r="BQ305" s="103"/>
      <c r="BR305" s="103"/>
      <c r="BS305" s="103"/>
      <c r="BT305" s="103"/>
      <c r="BU305" s="103"/>
      <c r="BV305" s="104"/>
      <c r="BW305" s="104"/>
    </row>
    <row r="306" spans="1:75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15">
        <f>SUMIF('1'!B:B,summary!A:A,'1'!D:D)</f>
        <v>0</v>
      </c>
      <c r="H306" s="15">
        <f>SUMIF('2'!B:B,summary!A:A,'2'!D:D)</f>
        <v>0</v>
      </c>
      <c r="I306" s="15">
        <f>SUMIF('3'!B:B,summary!A:A,'3'!D:D)</f>
        <v>0</v>
      </c>
      <c r="J306" s="15">
        <f>SUMIF('4'!B:B,summary!A:A,'4'!D:D)</f>
        <v>0</v>
      </c>
      <c r="K306" s="15">
        <f>SUMIF('5'!B:B,summary!A:A,'5'!D:D)</f>
        <v>0</v>
      </c>
      <c r="L306" s="15">
        <f>SUMIF('6'!B:B,summary!A:A,'6'!D:D)</f>
        <v>0</v>
      </c>
      <c r="M306" s="15">
        <f>SUMIF('7'!B:B,summary!A:A,'7'!D:D)</f>
        <v>0</v>
      </c>
      <c r="N306" s="15">
        <f>SUMIF('8'!B:B,summary!A:A,'8'!D:D)</f>
        <v>0</v>
      </c>
      <c r="O306" s="15">
        <f>SUMIF('9'!B:B,summary!A:A,'9'!D:D)</f>
        <v>0</v>
      </c>
      <c r="P306" s="15">
        <f>SUMIF('10'!B:B,summary!A:A,'10'!D:D)</f>
        <v>0</v>
      </c>
      <c r="Q306" s="15">
        <f>SUMIF('11'!B:B,summary!A:A,'11'!D:D)</f>
        <v>0</v>
      </c>
      <c r="R306" s="15">
        <f>SUMIF('12'!B:B,summary!A:A,'12'!D:D)</f>
        <v>0</v>
      </c>
      <c r="S306" s="15">
        <f>SUMIF('13'!B:B,summary!A:A,'13'!D:D)</f>
        <v>0</v>
      </c>
      <c r="T306" s="15">
        <f>SUMIF('14'!B:B,summary!A:A,'14'!D:D)</f>
        <v>0</v>
      </c>
      <c r="U306" s="15">
        <f>SUMIF('15'!B:B,summary!A:A,'15'!D:D)</f>
        <v>0</v>
      </c>
      <c r="V306" s="15">
        <f>SUMIF('16'!B:B,summary!A:A,'16'!D:D)</f>
        <v>0</v>
      </c>
      <c r="W306" s="15">
        <f>SUMIF('17'!B:B,summary!A:A,'17'!D:D)</f>
        <v>0</v>
      </c>
      <c r="X306" s="15">
        <f>SUMIF('18'!B:B,summary!A:A,'18'!D:D)</f>
        <v>0</v>
      </c>
      <c r="Y306" s="15">
        <f>SUMIF('19'!B:B,summary!A:A,'19'!D:D)</f>
        <v>0</v>
      </c>
      <c r="Z306" s="15">
        <f>SUMIF('20'!B:B,summary!A:A,'20'!D:D)</f>
        <v>0</v>
      </c>
      <c r="AA306" s="15">
        <f>SUMIF('21'!B:B,summary!A:A,'21'!D:D)</f>
        <v>0</v>
      </c>
      <c r="AB306" s="15">
        <f>SUMIF('22'!B:B,summary!A:A,'22'!D:D)</f>
        <v>0</v>
      </c>
      <c r="AC306" s="15">
        <f>SUMIF('23'!B:B,summary!A:A,'23'!D:D)</f>
        <v>0</v>
      </c>
      <c r="AD306" s="15">
        <f>SUMIF('24'!B:B,summary!A:A,'24'!D:D)</f>
        <v>0</v>
      </c>
      <c r="AE306" s="15">
        <f>SUMIF('25'!B:B,summary!A:A,'25'!D:D)</f>
        <v>0</v>
      </c>
      <c r="AF306" s="15">
        <f>SUMIF('26'!B:B,summary!A:A,'26'!D:D)</f>
        <v>0</v>
      </c>
      <c r="AG306" s="15">
        <f>SUMIF('27'!B:B,summary!A:A,'27'!D:D)</f>
        <v>0</v>
      </c>
      <c r="AH306" s="15">
        <f>SUMIF('28'!B:B,summary!A:A,'28'!D:D)</f>
        <v>0</v>
      </c>
      <c r="AI306" s="15">
        <f>SUMIF('29'!B:B,summary!A:A,'29'!D:D)</f>
        <v>0</v>
      </c>
      <c r="AJ306" s="15">
        <f>SUMIF('30'!B:B,summary!A:A,'30'!D:D)</f>
        <v>0</v>
      </c>
      <c r="AK306" s="15">
        <f>SUMIF('31'!B:B,summary!A:A,'31'!D:D)</f>
        <v>0</v>
      </c>
      <c r="AL306" s="41">
        <f t="shared" si="33"/>
        <v>0</v>
      </c>
      <c r="AM306" s="75"/>
      <c r="AN306" s="96">
        <f t="shared" si="31"/>
        <v>0</v>
      </c>
      <c r="AO306" s="74">
        <f t="shared" si="32"/>
        <v>0</v>
      </c>
      <c r="AP306" s="101"/>
      <c r="AQ306" s="102"/>
      <c r="AR306" s="103"/>
      <c r="AS306" s="103"/>
      <c r="AT306" s="103"/>
      <c r="AU306" s="103"/>
      <c r="AV306" s="103"/>
      <c r="AW306" s="103"/>
      <c r="AX306" s="103"/>
      <c r="AY306" s="103"/>
      <c r="AZ306" s="103"/>
      <c r="BA306" s="103"/>
      <c r="BB306" s="103"/>
      <c r="BC306" s="103"/>
      <c r="BD306" s="103"/>
      <c r="BE306" s="103"/>
      <c r="BF306" s="103"/>
      <c r="BG306" s="103"/>
      <c r="BH306" s="103"/>
      <c r="BI306" s="103"/>
      <c r="BJ306" s="103"/>
      <c r="BK306" s="103"/>
      <c r="BL306" s="103"/>
      <c r="BM306" s="103"/>
      <c r="BN306" s="103"/>
      <c r="BO306" s="103"/>
      <c r="BP306" s="103"/>
      <c r="BQ306" s="103"/>
      <c r="BR306" s="103"/>
      <c r="BS306" s="103"/>
      <c r="BT306" s="103"/>
      <c r="BU306" s="103"/>
      <c r="BV306" s="104"/>
      <c r="BW306" s="104"/>
    </row>
    <row r="307" spans="1:75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15">
        <f>SUMIF('1'!B:B,summary!A:A,'1'!D:D)</f>
        <v>20</v>
      </c>
      <c r="H307" s="15">
        <f>SUMIF('2'!B:B,summary!A:A,'2'!D:D)</f>
        <v>20</v>
      </c>
      <c r="I307" s="15">
        <f>SUMIF('3'!B:B,summary!A:A,'3'!D:D)</f>
        <v>21</v>
      </c>
      <c r="J307" s="15">
        <f>SUMIF('4'!B:B,summary!A:A,'4'!D:D)</f>
        <v>0</v>
      </c>
      <c r="K307" s="15">
        <f>SUMIF('5'!B:B,summary!A:A,'5'!D:D)</f>
        <v>28</v>
      </c>
      <c r="L307" s="15">
        <f>SUMIF('6'!B:B,summary!A:A,'6'!D:D)</f>
        <v>9</v>
      </c>
      <c r="M307" s="15">
        <f>SUMIF('7'!B:B,summary!A:A,'7'!D:D)</f>
        <v>0</v>
      </c>
      <c r="N307" s="15">
        <f>SUMIF('8'!B:B,summary!A:A,'8'!D:D)</f>
        <v>22</v>
      </c>
      <c r="O307" s="15">
        <f>SUMIF('9'!B:B,summary!A:A,'9'!D:D)</f>
        <v>19</v>
      </c>
      <c r="P307" s="15">
        <f>SUMIF('10'!B:B,summary!A:A,'10'!D:D)</f>
        <v>11</v>
      </c>
      <c r="Q307" s="15">
        <f>SUMIF('11'!B:B,summary!A:A,'11'!D:D)</f>
        <v>13</v>
      </c>
      <c r="R307" s="15">
        <f>SUMIF('12'!B:B,summary!A:A,'12'!D:D)</f>
        <v>33</v>
      </c>
      <c r="S307" s="15">
        <f>SUMIF('13'!B:B,summary!A:A,'13'!D:D)</f>
        <v>7</v>
      </c>
      <c r="T307" s="15">
        <f>SUMIF('14'!B:B,summary!A:A,'14'!D:D)</f>
        <v>0</v>
      </c>
      <c r="U307" s="15">
        <f>SUMIF('15'!B:B,summary!A:A,'15'!D:D)</f>
        <v>15</v>
      </c>
      <c r="V307" s="15">
        <f>SUMIF('16'!B:B,summary!A:A,'16'!D:D)</f>
        <v>14.3</v>
      </c>
      <c r="W307" s="15">
        <f>SUMIF('17'!B:B,summary!A:A,'17'!D:D)</f>
        <v>6</v>
      </c>
      <c r="X307" s="15">
        <f>SUMIF('18'!B:B,summary!A:A,'18'!D:D)</f>
        <v>12</v>
      </c>
      <c r="Y307" s="15">
        <f>SUMIF('19'!B:B,summary!A:A,'19'!D:D)</f>
        <v>35</v>
      </c>
      <c r="Z307" s="15">
        <f>SUMIF('20'!B:B,summary!A:A,'20'!D:D)</f>
        <v>7</v>
      </c>
      <c r="AA307" s="15">
        <f>SUMIF('21'!B:B,summary!A:A,'21'!D:D)</f>
        <v>0</v>
      </c>
      <c r="AB307" s="15">
        <f>SUMIF('22'!B:B,summary!A:A,'22'!D:D)</f>
        <v>18</v>
      </c>
      <c r="AC307" s="15">
        <f>SUMIF('23'!B:B,summary!A:A,'23'!D:D)</f>
        <v>20</v>
      </c>
      <c r="AD307" s="15">
        <f>SUMIF('24'!B:B,summary!A:A,'24'!D:D)</f>
        <v>3</v>
      </c>
      <c r="AE307" s="15">
        <f>SUMIF('25'!B:B,summary!A:A,'25'!D:D)</f>
        <v>15</v>
      </c>
      <c r="AF307" s="15">
        <f>SUMIF('26'!B:B,summary!A:A,'26'!D:D)</f>
        <v>26</v>
      </c>
      <c r="AG307" s="15">
        <f>SUMIF('27'!B:B,summary!A:A,'27'!D:D)</f>
        <v>8</v>
      </c>
      <c r="AH307" s="15">
        <f>SUMIF('28'!B:B,summary!A:A,'28'!D:D)</f>
        <v>0</v>
      </c>
      <c r="AI307" s="15">
        <f>SUMIF('29'!B:B,summary!A:A,'29'!D:D)</f>
        <v>20</v>
      </c>
      <c r="AJ307" s="15">
        <f>SUMIF('30'!B:B,summary!A:A,'30'!D:D)</f>
        <v>7</v>
      </c>
      <c r="AK307" s="15">
        <f>SUMIF('31'!B:B,summary!A:A,'31'!D:D)</f>
        <v>0</v>
      </c>
      <c r="AL307" s="41">
        <f t="shared" si="33"/>
        <v>409.3</v>
      </c>
      <c r="AM307" s="75"/>
      <c r="AN307" s="96">
        <f t="shared" si="31"/>
        <v>0</v>
      </c>
      <c r="AO307" s="74">
        <f t="shared" si="32"/>
        <v>-409.3</v>
      </c>
      <c r="AP307" s="101"/>
      <c r="AQ307" s="102"/>
      <c r="AR307" s="103"/>
      <c r="AS307" s="103"/>
      <c r="AT307" s="103"/>
      <c r="AU307" s="103"/>
      <c r="AV307" s="103"/>
      <c r="AW307" s="103"/>
      <c r="AX307" s="103"/>
      <c r="AY307" s="103"/>
      <c r="AZ307" s="103"/>
      <c r="BA307" s="103"/>
      <c r="BB307" s="103"/>
      <c r="BC307" s="103"/>
      <c r="BD307" s="103"/>
      <c r="BE307" s="103"/>
      <c r="BF307" s="103"/>
      <c r="BG307" s="103"/>
      <c r="BH307" s="103"/>
      <c r="BI307" s="103"/>
      <c r="BJ307" s="103"/>
      <c r="BK307" s="103"/>
      <c r="BL307" s="103"/>
      <c r="BM307" s="103"/>
      <c r="BN307" s="103"/>
      <c r="BO307" s="103"/>
      <c r="BP307" s="103"/>
      <c r="BQ307" s="103"/>
      <c r="BR307" s="103"/>
      <c r="BS307" s="103"/>
      <c r="BT307" s="103"/>
      <c r="BU307" s="103"/>
      <c r="BV307" s="104"/>
      <c r="BW307" s="104"/>
    </row>
    <row r="308" spans="1:75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15">
        <f>SUMIF('1'!B:B,summary!A:A,'1'!D:D)</f>
        <v>0</v>
      </c>
      <c r="H308" s="15">
        <f>SUMIF('2'!B:B,summary!A:A,'2'!D:D)</f>
        <v>0</v>
      </c>
      <c r="I308" s="15">
        <f>SUMIF('3'!B:B,summary!A:A,'3'!D:D)</f>
        <v>0</v>
      </c>
      <c r="J308" s="15">
        <f>SUMIF('4'!B:B,summary!A:A,'4'!D:D)</f>
        <v>0</v>
      </c>
      <c r="K308" s="15">
        <f>SUMIF('5'!B:B,summary!A:A,'5'!D:D)</f>
        <v>0</v>
      </c>
      <c r="L308" s="15">
        <f>SUMIF('6'!B:B,summary!A:A,'6'!D:D)</f>
        <v>0</v>
      </c>
      <c r="M308" s="15">
        <f>SUMIF('7'!B:B,summary!A:A,'7'!D:D)</f>
        <v>0</v>
      </c>
      <c r="N308" s="15">
        <f>SUMIF('8'!B:B,summary!A:A,'8'!D:D)</f>
        <v>0</v>
      </c>
      <c r="O308" s="15">
        <f>SUMIF('9'!B:B,summary!A:A,'9'!D:D)</f>
        <v>0</v>
      </c>
      <c r="P308" s="15">
        <f>SUMIF('10'!B:B,summary!A:A,'10'!D:D)</f>
        <v>0</v>
      </c>
      <c r="Q308" s="15">
        <f>SUMIF('11'!B:B,summary!A:A,'11'!D:D)</f>
        <v>0</v>
      </c>
      <c r="R308" s="15">
        <f>SUMIF('12'!B:B,summary!A:A,'12'!D:D)</f>
        <v>0</v>
      </c>
      <c r="S308" s="15">
        <f>SUMIF('13'!B:B,summary!A:A,'13'!D:D)</f>
        <v>0</v>
      </c>
      <c r="T308" s="15">
        <f>SUMIF('14'!B:B,summary!A:A,'14'!D:D)</f>
        <v>0</v>
      </c>
      <c r="U308" s="15">
        <f>SUMIF('15'!B:B,summary!A:A,'15'!D:D)</f>
        <v>0</v>
      </c>
      <c r="V308" s="15">
        <f>SUMIF('16'!B:B,summary!A:A,'16'!D:D)</f>
        <v>0</v>
      </c>
      <c r="W308" s="15">
        <f>SUMIF('17'!B:B,summary!A:A,'17'!D:D)</f>
        <v>0</v>
      </c>
      <c r="X308" s="15">
        <f>SUMIF('18'!B:B,summary!A:A,'18'!D:D)</f>
        <v>0</v>
      </c>
      <c r="Y308" s="15">
        <f>SUMIF('19'!B:B,summary!A:A,'19'!D:D)</f>
        <v>0</v>
      </c>
      <c r="Z308" s="15">
        <f>SUMIF('20'!B:B,summary!A:A,'20'!D:D)</f>
        <v>0</v>
      </c>
      <c r="AA308" s="15">
        <f>SUMIF('21'!B:B,summary!A:A,'21'!D:D)</f>
        <v>0</v>
      </c>
      <c r="AB308" s="15">
        <f>SUMIF('22'!B:B,summary!A:A,'22'!D:D)</f>
        <v>0</v>
      </c>
      <c r="AC308" s="15">
        <f>SUMIF('23'!B:B,summary!A:A,'23'!D:D)</f>
        <v>0</v>
      </c>
      <c r="AD308" s="15">
        <f>SUMIF('24'!B:B,summary!A:A,'24'!D:D)</f>
        <v>0</v>
      </c>
      <c r="AE308" s="15">
        <f>SUMIF('25'!B:B,summary!A:A,'25'!D:D)</f>
        <v>0</v>
      </c>
      <c r="AF308" s="15">
        <f>SUMIF('26'!B:B,summary!A:A,'26'!D:D)</f>
        <v>0</v>
      </c>
      <c r="AG308" s="15">
        <f>SUMIF('27'!B:B,summary!A:A,'27'!D:D)</f>
        <v>0</v>
      </c>
      <c r="AH308" s="15">
        <f>SUMIF('28'!B:B,summary!A:A,'28'!D:D)</f>
        <v>0</v>
      </c>
      <c r="AI308" s="15">
        <f>SUMIF('29'!B:B,summary!A:A,'29'!D:D)</f>
        <v>0</v>
      </c>
      <c r="AJ308" s="15">
        <f>SUMIF('30'!B:B,summary!A:A,'30'!D:D)</f>
        <v>0</v>
      </c>
      <c r="AK308" s="15">
        <f>SUMIF('31'!B:B,summary!A:A,'31'!D:D)</f>
        <v>0</v>
      </c>
      <c r="AL308" s="41">
        <f t="shared" si="33"/>
        <v>0</v>
      </c>
      <c r="AM308" s="75"/>
      <c r="AN308" s="96">
        <f t="shared" si="31"/>
        <v>0</v>
      </c>
      <c r="AO308" s="74">
        <f t="shared" si="32"/>
        <v>0</v>
      </c>
      <c r="AP308" s="101"/>
      <c r="AQ308" s="102"/>
      <c r="AR308" s="103"/>
      <c r="AS308" s="103"/>
      <c r="AT308" s="103"/>
      <c r="AU308" s="103"/>
      <c r="AV308" s="103"/>
      <c r="AW308" s="103"/>
      <c r="AX308" s="103"/>
      <c r="AY308" s="103"/>
      <c r="AZ308" s="103"/>
      <c r="BA308" s="103"/>
      <c r="BB308" s="103"/>
      <c r="BC308" s="103"/>
      <c r="BD308" s="103"/>
      <c r="BE308" s="103"/>
      <c r="BF308" s="103"/>
      <c r="BG308" s="103"/>
      <c r="BH308" s="103"/>
      <c r="BI308" s="103"/>
      <c r="BJ308" s="103"/>
      <c r="BK308" s="103"/>
      <c r="BL308" s="103"/>
      <c r="BM308" s="103"/>
      <c r="BN308" s="103"/>
      <c r="BO308" s="103"/>
      <c r="BP308" s="103"/>
      <c r="BQ308" s="103"/>
      <c r="BR308" s="103"/>
      <c r="BS308" s="103"/>
      <c r="BT308" s="103"/>
      <c r="BU308" s="103"/>
      <c r="BV308" s="104"/>
      <c r="BW308" s="104"/>
    </row>
    <row r="309" spans="1:75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15">
        <f>SUMIF('1'!B:B,summary!A:A,'1'!D:D)</f>
        <v>0</v>
      </c>
      <c r="H309" s="15">
        <f>SUMIF('2'!B:B,summary!A:A,'2'!D:D)</f>
        <v>0</v>
      </c>
      <c r="I309" s="15">
        <f>SUMIF('3'!B:B,summary!A:A,'3'!D:D)</f>
        <v>0</v>
      </c>
      <c r="J309" s="15">
        <f>SUMIF('4'!B:B,summary!A:A,'4'!D:D)</f>
        <v>0</v>
      </c>
      <c r="K309" s="15">
        <f>SUMIF('5'!B:B,summary!A:A,'5'!D:D)</f>
        <v>0</v>
      </c>
      <c r="L309" s="15">
        <f>SUMIF('6'!B:B,summary!A:A,'6'!D:D)</f>
        <v>0</v>
      </c>
      <c r="M309" s="15">
        <f>SUMIF('7'!B:B,summary!A:A,'7'!D:D)</f>
        <v>0</v>
      </c>
      <c r="N309" s="15">
        <f>SUMIF('8'!B:B,summary!A:A,'8'!D:D)</f>
        <v>0</v>
      </c>
      <c r="O309" s="15">
        <f>SUMIF('9'!B:B,summary!A:A,'9'!D:D)</f>
        <v>0</v>
      </c>
      <c r="P309" s="15">
        <f>SUMIF('10'!B:B,summary!A:A,'10'!D:D)</f>
        <v>0</v>
      </c>
      <c r="Q309" s="15">
        <f>SUMIF('11'!B:B,summary!A:A,'11'!D:D)</f>
        <v>0</v>
      </c>
      <c r="R309" s="15">
        <f>SUMIF('12'!B:B,summary!A:A,'12'!D:D)</f>
        <v>0</v>
      </c>
      <c r="S309" s="15">
        <f>SUMIF('13'!B:B,summary!A:A,'13'!D:D)</f>
        <v>0</v>
      </c>
      <c r="T309" s="15">
        <f>SUMIF('14'!B:B,summary!A:A,'14'!D:D)</f>
        <v>0</v>
      </c>
      <c r="U309" s="15">
        <f>SUMIF('15'!B:B,summary!A:A,'15'!D:D)</f>
        <v>0</v>
      </c>
      <c r="V309" s="15">
        <f>SUMIF('16'!B:B,summary!A:A,'16'!D:D)</f>
        <v>0</v>
      </c>
      <c r="W309" s="15">
        <f>SUMIF('17'!B:B,summary!A:A,'17'!D:D)</f>
        <v>0</v>
      </c>
      <c r="X309" s="15">
        <f>SUMIF('18'!B:B,summary!A:A,'18'!D:D)</f>
        <v>0</v>
      </c>
      <c r="Y309" s="15">
        <f>SUMIF('19'!B:B,summary!A:A,'19'!D:D)</f>
        <v>0</v>
      </c>
      <c r="Z309" s="15">
        <f>SUMIF('20'!B:B,summary!A:A,'20'!D:D)</f>
        <v>0</v>
      </c>
      <c r="AA309" s="15">
        <f>SUMIF('21'!B:B,summary!A:A,'21'!D:D)</f>
        <v>0</v>
      </c>
      <c r="AB309" s="15">
        <f>SUMIF('22'!B:B,summary!A:A,'22'!D:D)</f>
        <v>0</v>
      </c>
      <c r="AC309" s="15">
        <f>SUMIF('23'!B:B,summary!A:A,'23'!D:D)</f>
        <v>0</v>
      </c>
      <c r="AD309" s="15">
        <f>SUMIF('24'!B:B,summary!A:A,'24'!D:D)</f>
        <v>0</v>
      </c>
      <c r="AE309" s="15">
        <f>SUMIF('25'!B:B,summary!A:A,'25'!D:D)</f>
        <v>0</v>
      </c>
      <c r="AF309" s="15">
        <f>SUMIF('26'!B:B,summary!A:A,'26'!D:D)</f>
        <v>0</v>
      </c>
      <c r="AG309" s="15">
        <f>SUMIF('27'!B:B,summary!A:A,'27'!D:D)</f>
        <v>0</v>
      </c>
      <c r="AH309" s="15">
        <f>SUMIF('28'!B:B,summary!A:A,'28'!D:D)</f>
        <v>0</v>
      </c>
      <c r="AI309" s="15">
        <f>SUMIF('29'!B:B,summary!A:A,'29'!D:D)</f>
        <v>0</v>
      </c>
      <c r="AJ309" s="15">
        <f>SUMIF('30'!B:B,summary!A:A,'30'!D:D)</f>
        <v>0</v>
      </c>
      <c r="AK309" s="15">
        <f>SUMIF('31'!B:B,summary!A:A,'31'!D:D)</f>
        <v>0</v>
      </c>
      <c r="AL309" s="41">
        <f t="shared" si="33"/>
        <v>0</v>
      </c>
      <c r="AM309" s="75"/>
      <c r="AN309" s="96">
        <f t="shared" si="31"/>
        <v>0</v>
      </c>
      <c r="AO309" s="74">
        <f t="shared" si="32"/>
        <v>0</v>
      </c>
      <c r="AP309" s="101"/>
      <c r="AQ309" s="102"/>
      <c r="AR309" s="103"/>
      <c r="AS309" s="103"/>
      <c r="AT309" s="103"/>
      <c r="AU309" s="103"/>
      <c r="AV309" s="103"/>
      <c r="AW309" s="103"/>
      <c r="AX309" s="103"/>
      <c r="AY309" s="103"/>
      <c r="AZ309" s="103"/>
      <c r="BA309" s="103"/>
      <c r="BB309" s="103"/>
      <c r="BC309" s="103"/>
      <c r="BD309" s="103"/>
      <c r="BE309" s="103"/>
      <c r="BF309" s="103"/>
      <c r="BG309" s="103"/>
      <c r="BH309" s="103"/>
      <c r="BI309" s="103"/>
      <c r="BJ309" s="103"/>
      <c r="BK309" s="103"/>
      <c r="BL309" s="103"/>
      <c r="BM309" s="103"/>
      <c r="BN309" s="103"/>
      <c r="BO309" s="103"/>
      <c r="BP309" s="103"/>
      <c r="BQ309" s="103"/>
      <c r="BR309" s="103"/>
      <c r="BS309" s="103"/>
      <c r="BT309" s="103"/>
      <c r="BU309" s="103"/>
      <c r="BV309" s="104"/>
      <c r="BW309" s="104"/>
    </row>
    <row r="310" spans="1:75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15">
        <f>SUMIF('1'!B:B,summary!A:A,'1'!D:D)</f>
        <v>22</v>
      </c>
      <c r="H310" s="15">
        <f>SUMIF('2'!B:B,summary!A:A,'2'!D:D)</f>
        <v>29</v>
      </c>
      <c r="I310" s="15">
        <f>SUMIF('3'!B:B,summary!A:A,'3'!D:D)</f>
        <v>28</v>
      </c>
      <c r="J310" s="15">
        <f>SUMIF('4'!B:B,summary!A:A,'4'!D:D)</f>
        <v>0</v>
      </c>
      <c r="K310" s="15">
        <f>SUMIF('5'!B:B,summary!A:A,'5'!D:D)</f>
        <v>23</v>
      </c>
      <c r="L310" s="15">
        <f>SUMIF('6'!B:B,summary!A:A,'6'!D:D)</f>
        <v>19</v>
      </c>
      <c r="M310" s="15">
        <f>SUMIF('7'!B:B,summary!A:A,'7'!D:D)</f>
        <v>0</v>
      </c>
      <c r="N310" s="15">
        <f>SUMIF('8'!B:B,summary!A:A,'8'!D:D)</f>
        <v>17</v>
      </c>
      <c r="O310" s="15">
        <f>SUMIF('9'!B:B,summary!A:A,'9'!D:D)</f>
        <v>24</v>
      </c>
      <c r="P310" s="15">
        <f>SUMIF('10'!B:B,summary!A:A,'10'!D:D)</f>
        <v>10</v>
      </c>
      <c r="Q310" s="15">
        <f>SUMIF('11'!B:B,summary!A:A,'11'!D:D)</f>
        <v>13</v>
      </c>
      <c r="R310" s="15">
        <f>SUMIF('12'!B:B,summary!A:A,'12'!D:D)</f>
        <v>38</v>
      </c>
      <c r="S310" s="15">
        <f>SUMIF('13'!B:B,summary!A:A,'13'!D:D)</f>
        <v>9</v>
      </c>
      <c r="T310" s="15">
        <f>SUMIF('14'!B:B,summary!A:A,'14'!D:D)</f>
        <v>0</v>
      </c>
      <c r="U310" s="15">
        <f>SUMIF('15'!B:B,summary!A:A,'15'!D:D)</f>
        <v>6</v>
      </c>
      <c r="V310" s="15">
        <f>SUMIF('16'!B:B,summary!A:A,'16'!D:D)</f>
        <v>32</v>
      </c>
      <c r="W310" s="15">
        <f>SUMIF('17'!B:B,summary!A:A,'17'!D:D)</f>
        <v>9</v>
      </c>
      <c r="X310" s="15">
        <f>SUMIF('18'!B:B,summary!A:A,'18'!D:D)</f>
        <v>15</v>
      </c>
      <c r="Y310" s="15">
        <f>SUMIF('19'!B:B,summary!A:A,'19'!D:D)</f>
        <v>34</v>
      </c>
      <c r="Z310" s="15">
        <f>SUMIF('20'!B:B,summary!A:A,'20'!D:D)</f>
        <v>19</v>
      </c>
      <c r="AA310" s="15">
        <f>SUMIF('21'!B:B,summary!A:A,'21'!D:D)</f>
        <v>0</v>
      </c>
      <c r="AB310" s="15">
        <f>SUMIF('22'!B:B,summary!A:A,'22'!D:D)</f>
        <v>10</v>
      </c>
      <c r="AC310" s="15">
        <f>SUMIF('23'!B:B,summary!A:A,'23'!D:D)</f>
        <v>35.5</v>
      </c>
      <c r="AD310" s="15">
        <f>SUMIF('24'!B:B,summary!A:A,'24'!D:D)</f>
        <v>7</v>
      </c>
      <c r="AE310" s="15">
        <f>SUMIF('25'!B:B,summary!A:A,'25'!D:D)</f>
        <v>9</v>
      </c>
      <c r="AF310" s="15">
        <f>SUMIF('26'!B:B,summary!A:A,'26'!D:D)</f>
        <v>37</v>
      </c>
      <c r="AG310" s="15">
        <f>SUMIF('27'!B:B,summary!A:A,'27'!D:D)</f>
        <v>5</v>
      </c>
      <c r="AH310" s="15">
        <f>SUMIF('28'!B:B,summary!A:A,'28'!D:D)</f>
        <v>0</v>
      </c>
      <c r="AI310" s="15">
        <f>SUMIF('29'!B:B,summary!A:A,'29'!D:D)</f>
        <v>6</v>
      </c>
      <c r="AJ310" s="15">
        <f>SUMIF('30'!B:B,summary!A:A,'30'!D:D)</f>
        <v>8</v>
      </c>
      <c r="AK310" s="15">
        <f>SUMIF('31'!B:B,summary!A:A,'31'!D:D)</f>
        <v>0</v>
      </c>
      <c r="AL310" s="41">
        <f t="shared" si="33"/>
        <v>464.5</v>
      </c>
      <c r="AM310" s="75"/>
      <c r="AN310" s="96">
        <f t="shared" si="31"/>
        <v>0</v>
      </c>
      <c r="AO310" s="74">
        <f t="shared" si="32"/>
        <v>-464.5</v>
      </c>
      <c r="AP310" s="101"/>
      <c r="AQ310" s="102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103"/>
      <c r="BF310" s="103"/>
      <c r="BG310" s="103"/>
      <c r="BH310" s="103"/>
      <c r="BI310" s="103"/>
      <c r="BJ310" s="103"/>
      <c r="BK310" s="103"/>
      <c r="BL310" s="103"/>
      <c r="BM310" s="103"/>
      <c r="BN310" s="103"/>
      <c r="BO310" s="103"/>
      <c r="BP310" s="103"/>
      <c r="BQ310" s="103"/>
      <c r="BR310" s="103"/>
      <c r="BS310" s="103"/>
      <c r="BT310" s="103"/>
      <c r="BU310" s="103"/>
      <c r="BV310" s="104"/>
      <c r="BW310" s="104"/>
    </row>
    <row r="311" spans="1:75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15">
        <f>SUMIF('1'!B:B,summary!A:A,'1'!D:D)</f>
        <v>6</v>
      </c>
      <c r="H311" s="15">
        <f>SUMIF('2'!B:B,summary!A:A,'2'!D:D)</f>
        <v>7.5</v>
      </c>
      <c r="I311" s="15">
        <f>SUMIF('3'!B:B,summary!A:A,'3'!D:D)</f>
        <v>8</v>
      </c>
      <c r="J311" s="15">
        <f>SUMIF('4'!B:B,summary!A:A,'4'!D:D)</f>
        <v>0</v>
      </c>
      <c r="K311" s="15">
        <f>SUMIF('5'!B:B,summary!A:A,'5'!D:D)</f>
        <v>7</v>
      </c>
      <c r="L311" s="15">
        <f>SUMIF('6'!B:B,summary!A:A,'6'!D:D)</f>
        <v>5</v>
      </c>
      <c r="M311" s="15">
        <f>SUMIF('7'!B:B,summary!A:A,'7'!D:D)</f>
        <v>0</v>
      </c>
      <c r="N311" s="15">
        <f>SUMIF('8'!B:B,summary!A:A,'8'!D:D)</f>
        <v>6</v>
      </c>
      <c r="O311" s="15">
        <f>SUMIF('9'!B:B,summary!A:A,'9'!D:D)</f>
        <v>3.5</v>
      </c>
      <c r="P311" s="15">
        <f>SUMIF('10'!B:B,summary!A:A,'10'!D:D)</f>
        <v>4</v>
      </c>
      <c r="Q311" s="15">
        <f>SUMIF('11'!B:B,summary!A:A,'11'!D:D)</f>
        <v>1</v>
      </c>
      <c r="R311" s="15">
        <f>SUMIF('12'!B:B,summary!A:A,'12'!D:D)</f>
        <v>8</v>
      </c>
      <c r="S311" s="15">
        <f>SUMIF('13'!B:B,summary!A:A,'13'!D:D)</f>
        <v>3</v>
      </c>
      <c r="T311" s="15">
        <f>SUMIF('14'!B:B,summary!A:A,'14'!D:D)</f>
        <v>0</v>
      </c>
      <c r="U311" s="15">
        <f>SUMIF('15'!B:B,summary!A:A,'15'!D:D)</f>
        <v>1</v>
      </c>
      <c r="V311" s="15">
        <f>SUMIF('16'!B:B,summary!A:A,'16'!D:D)</f>
        <v>5</v>
      </c>
      <c r="W311" s="15">
        <f>SUMIF('17'!B:B,summary!A:A,'17'!D:D)</f>
        <v>5</v>
      </c>
      <c r="X311" s="15">
        <f>SUMIF('18'!B:B,summary!A:A,'18'!D:D)</f>
        <v>2</v>
      </c>
      <c r="Y311" s="15">
        <f>SUMIF('19'!B:B,summary!A:A,'19'!D:D)</f>
        <v>8</v>
      </c>
      <c r="Z311" s="15">
        <f>SUMIF('20'!B:B,summary!A:A,'20'!D:D)</f>
        <v>3</v>
      </c>
      <c r="AA311" s="15">
        <f>SUMIF('21'!B:B,summary!A:A,'21'!D:D)</f>
        <v>0</v>
      </c>
      <c r="AB311" s="15">
        <f>SUMIF('22'!B:B,summary!A:A,'22'!D:D)</f>
        <v>4</v>
      </c>
      <c r="AC311" s="15">
        <f>SUMIF('23'!B:B,summary!A:A,'23'!D:D)</f>
        <v>6</v>
      </c>
      <c r="AD311" s="15">
        <f>SUMIF('24'!B:B,summary!A:A,'24'!D:D)</f>
        <v>2</v>
      </c>
      <c r="AE311" s="15">
        <f>SUMIF('25'!B:B,summary!A:A,'25'!D:D)</f>
        <v>0</v>
      </c>
      <c r="AF311" s="15">
        <f>SUMIF('26'!B:B,summary!A:A,'26'!D:D)</f>
        <v>4</v>
      </c>
      <c r="AG311" s="15">
        <f>SUMIF('27'!B:B,summary!A:A,'27'!D:D)</f>
        <v>6</v>
      </c>
      <c r="AH311" s="15">
        <f>SUMIF('28'!B:B,summary!A:A,'28'!D:D)</f>
        <v>0</v>
      </c>
      <c r="AI311" s="15">
        <f>SUMIF('29'!B:B,summary!A:A,'29'!D:D)</f>
        <v>6</v>
      </c>
      <c r="AJ311" s="15">
        <f>SUMIF('30'!B:B,summary!A:A,'30'!D:D)</f>
        <v>1</v>
      </c>
      <c r="AK311" s="15">
        <f>SUMIF('31'!B:B,summary!A:A,'31'!D:D)</f>
        <v>0</v>
      </c>
      <c r="AL311" s="41">
        <f t="shared" si="33"/>
        <v>112</v>
      </c>
      <c r="AM311" s="75"/>
      <c r="AN311" s="96">
        <f t="shared" si="31"/>
        <v>0</v>
      </c>
      <c r="AO311" s="74">
        <f t="shared" si="32"/>
        <v>-112</v>
      </c>
      <c r="AP311" s="101"/>
      <c r="AQ311" s="102"/>
      <c r="AR311" s="103"/>
      <c r="AS311" s="103"/>
      <c r="AT311" s="103"/>
      <c r="AU311" s="103"/>
      <c r="AV311" s="103"/>
      <c r="AW311" s="103"/>
      <c r="AX311" s="103"/>
      <c r="AY311" s="103"/>
      <c r="AZ311" s="103"/>
      <c r="BA311" s="103"/>
      <c r="BB311" s="103"/>
      <c r="BC311" s="103"/>
      <c r="BD311" s="103"/>
      <c r="BE311" s="103"/>
      <c r="BF311" s="103"/>
      <c r="BG311" s="103"/>
      <c r="BH311" s="103"/>
      <c r="BI311" s="103"/>
      <c r="BJ311" s="103"/>
      <c r="BK311" s="103"/>
      <c r="BL311" s="103"/>
      <c r="BM311" s="103"/>
      <c r="BN311" s="103"/>
      <c r="BO311" s="103"/>
      <c r="BP311" s="103"/>
      <c r="BQ311" s="103"/>
      <c r="BR311" s="103"/>
      <c r="BS311" s="103"/>
      <c r="BT311" s="103"/>
      <c r="BU311" s="103"/>
      <c r="BV311" s="104"/>
      <c r="BW311" s="104"/>
    </row>
    <row r="312" spans="1:75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15">
        <f>SUMIF('1'!B:B,summary!A:A,'1'!D:D)</f>
        <v>0</v>
      </c>
      <c r="H312" s="15">
        <f>SUMIF('2'!B:B,summary!A:A,'2'!D:D)</f>
        <v>0</v>
      </c>
      <c r="I312" s="15">
        <f>SUMIF('3'!B:B,summary!A:A,'3'!D:D)</f>
        <v>0</v>
      </c>
      <c r="J312" s="15">
        <f>SUMIF('4'!B:B,summary!A:A,'4'!D:D)</f>
        <v>0</v>
      </c>
      <c r="K312" s="15">
        <f>SUMIF('5'!B:B,summary!A:A,'5'!D:D)</f>
        <v>0</v>
      </c>
      <c r="L312" s="15">
        <f>SUMIF('6'!B:B,summary!A:A,'6'!D:D)</f>
        <v>0</v>
      </c>
      <c r="M312" s="15">
        <f>SUMIF('7'!B:B,summary!A:A,'7'!D:D)</f>
        <v>0</v>
      </c>
      <c r="N312" s="15">
        <f>SUMIF('8'!B:B,summary!A:A,'8'!D:D)</f>
        <v>0</v>
      </c>
      <c r="O312" s="15">
        <f>SUMIF('9'!B:B,summary!A:A,'9'!D:D)</f>
        <v>0</v>
      </c>
      <c r="P312" s="15">
        <f>SUMIF('10'!B:B,summary!A:A,'10'!D:D)</f>
        <v>0</v>
      </c>
      <c r="Q312" s="15">
        <f>SUMIF('11'!B:B,summary!A:A,'11'!D:D)</f>
        <v>0</v>
      </c>
      <c r="R312" s="15">
        <f>SUMIF('12'!B:B,summary!A:A,'12'!D:D)</f>
        <v>0</v>
      </c>
      <c r="S312" s="15">
        <f>SUMIF('13'!B:B,summary!A:A,'13'!D:D)</f>
        <v>0</v>
      </c>
      <c r="T312" s="15">
        <f>SUMIF('14'!B:B,summary!A:A,'14'!D:D)</f>
        <v>0</v>
      </c>
      <c r="U312" s="15">
        <f>SUMIF('15'!B:B,summary!A:A,'15'!D:D)</f>
        <v>0</v>
      </c>
      <c r="V312" s="15">
        <f>SUMIF('16'!B:B,summary!A:A,'16'!D:D)</f>
        <v>0</v>
      </c>
      <c r="W312" s="15">
        <f>SUMIF('17'!B:B,summary!A:A,'17'!D:D)</f>
        <v>0</v>
      </c>
      <c r="X312" s="15">
        <f>SUMIF('18'!B:B,summary!A:A,'18'!D:D)</f>
        <v>0</v>
      </c>
      <c r="Y312" s="15">
        <f>SUMIF('19'!B:B,summary!A:A,'19'!D:D)</f>
        <v>0</v>
      </c>
      <c r="Z312" s="15">
        <f>SUMIF('20'!B:B,summary!A:A,'20'!D:D)</f>
        <v>0</v>
      </c>
      <c r="AA312" s="15">
        <f>SUMIF('21'!B:B,summary!A:A,'21'!D:D)</f>
        <v>0</v>
      </c>
      <c r="AB312" s="15">
        <f>SUMIF('22'!B:B,summary!A:A,'22'!D:D)</f>
        <v>0</v>
      </c>
      <c r="AC312" s="15">
        <f>SUMIF('23'!B:B,summary!A:A,'23'!D:D)</f>
        <v>0</v>
      </c>
      <c r="AD312" s="15">
        <f>SUMIF('24'!B:B,summary!A:A,'24'!D:D)</f>
        <v>0</v>
      </c>
      <c r="AE312" s="15">
        <f>SUMIF('25'!B:B,summary!A:A,'25'!D:D)</f>
        <v>0</v>
      </c>
      <c r="AF312" s="15">
        <f>SUMIF('26'!B:B,summary!A:A,'26'!D:D)</f>
        <v>0</v>
      </c>
      <c r="AG312" s="15">
        <f>SUMIF('27'!B:B,summary!A:A,'27'!D:D)</f>
        <v>0</v>
      </c>
      <c r="AH312" s="15">
        <f>SUMIF('28'!B:B,summary!A:A,'28'!D:D)</f>
        <v>0</v>
      </c>
      <c r="AI312" s="15">
        <f>SUMIF('29'!B:B,summary!A:A,'29'!D:D)</f>
        <v>0</v>
      </c>
      <c r="AJ312" s="15">
        <f>SUMIF('30'!B:B,summary!A:A,'30'!D:D)</f>
        <v>0</v>
      </c>
      <c r="AK312" s="15">
        <f>SUMIF('31'!B:B,summary!A:A,'31'!D:D)</f>
        <v>0</v>
      </c>
      <c r="AL312" s="41">
        <f t="shared" si="33"/>
        <v>0</v>
      </c>
      <c r="AM312" s="75"/>
      <c r="AN312" s="96">
        <f t="shared" si="31"/>
        <v>0</v>
      </c>
      <c r="AO312" s="74">
        <f t="shared" si="32"/>
        <v>0</v>
      </c>
      <c r="AP312" s="101"/>
      <c r="AQ312" s="102"/>
      <c r="AR312" s="103"/>
      <c r="AS312" s="103"/>
      <c r="AT312" s="103"/>
      <c r="AU312" s="103"/>
      <c r="AV312" s="103"/>
      <c r="AW312" s="103"/>
      <c r="AX312" s="103"/>
      <c r="AY312" s="103"/>
      <c r="AZ312" s="103"/>
      <c r="BA312" s="103"/>
      <c r="BB312" s="103"/>
      <c r="BC312" s="103"/>
      <c r="BD312" s="103"/>
      <c r="BE312" s="103"/>
      <c r="BF312" s="103"/>
      <c r="BG312" s="103"/>
      <c r="BH312" s="103"/>
      <c r="BI312" s="103"/>
      <c r="BJ312" s="103"/>
      <c r="BK312" s="103"/>
      <c r="BL312" s="103"/>
      <c r="BM312" s="103"/>
      <c r="BN312" s="103"/>
      <c r="BO312" s="103"/>
      <c r="BP312" s="103"/>
      <c r="BQ312" s="103"/>
      <c r="BR312" s="103"/>
      <c r="BS312" s="103"/>
      <c r="BT312" s="103"/>
      <c r="BU312" s="103"/>
      <c r="BV312" s="104"/>
      <c r="BW312" s="104"/>
    </row>
    <row r="313" spans="1:75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15">
        <f>SUMIF('1'!B:B,summary!A:A,'1'!D:D)</f>
        <v>0</v>
      </c>
      <c r="H313" s="15">
        <f>SUMIF('2'!B:B,summary!A:A,'2'!D:D)</f>
        <v>0</v>
      </c>
      <c r="I313" s="15">
        <f>SUMIF('3'!B:B,summary!A:A,'3'!D:D)</f>
        <v>0</v>
      </c>
      <c r="J313" s="15">
        <f>SUMIF('4'!B:B,summary!A:A,'4'!D:D)</f>
        <v>0</v>
      </c>
      <c r="K313" s="15">
        <f>SUMIF('5'!B:B,summary!A:A,'5'!D:D)</f>
        <v>0</v>
      </c>
      <c r="L313" s="15">
        <f>SUMIF('6'!B:B,summary!A:A,'6'!D:D)</f>
        <v>0</v>
      </c>
      <c r="M313" s="15">
        <f>SUMIF('7'!B:B,summary!A:A,'7'!D:D)</f>
        <v>0</v>
      </c>
      <c r="N313" s="15">
        <f>SUMIF('8'!B:B,summary!A:A,'8'!D:D)</f>
        <v>0</v>
      </c>
      <c r="O313" s="15">
        <f>SUMIF('9'!B:B,summary!A:A,'9'!D:D)</f>
        <v>0</v>
      </c>
      <c r="P313" s="15">
        <f>SUMIF('10'!B:B,summary!A:A,'10'!D:D)</f>
        <v>0</v>
      </c>
      <c r="Q313" s="15">
        <f>SUMIF('11'!B:B,summary!A:A,'11'!D:D)</f>
        <v>0</v>
      </c>
      <c r="R313" s="15">
        <f>SUMIF('12'!B:B,summary!A:A,'12'!D:D)</f>
        <v>0</v>
      </c>
      <c r="S313" s="15">
        <f>SUMIF('13'!B:B,summary!A:A,'13'!D:D)</f>
        <v>0</v>
      </c>
      <c r="T313" s="15">
        <f>SUMIF('14'!B:B,summary!A:A,'14'!D:D)</f>
        <v>0</v>
      </c>
      <c r="U313" s="15">
        <f>SUMIF('15'!B:B,summary!A:A,'15'!D:D)</f>
        <v>0</v>
      </c>
      <c r="V313" s="15">
        <f>SUMIF('16'!B:B,summary!A:A,'16'!D:D)</f>
        <v>0</v>
      </c>
      <c r="W313" s="15">
        <f>SUMIF('17'!B:B,summary!A:A,'17'!D:D)</f>
        <v>0</v>
      </c>
      <c r="X313" s="15">
        <f>SUMIF('18'!B:B,summary!A:A,'18'!D:D)</f>
        <v>0</v>
      </c>
      <c r="Y313" s="15">
        <f>SUMIF('19'!B:B,summary!A:A,'19'!D:D)</f>
        <v>0</v>
      </c>
      <c r="Z313" s="15">
        <f>SUMIF('20'!B:B,summary!A:A,'20'!D:D)</f>
        <v>0</v>
      </c>
      <c r="AA313" s="15">
        <f>SUMIF('21'!B:B,summary!A:A,'21'!D:D)</f>
        <v>0</v>
      </c>
      <c r="AB313" s="15">
        <f>SUMIF('22'!B:B,summary!A:A,'22'!D:D)</f>
        <v>0</v>
      </c>
      <c r="AC313" s="15">
        <f>SUMIF('23'!B:B,summary!A:A,'23'!D:D)</f>
        <v>0</v>
      </c>
      <c r="AD313" s="15">
        <f>SUMIF('24'!B:B,summary!A:A,'24'!D:D)</f>
        <v>0</v>
      </c>
      <c r="AE313" s="15">
        <f>SUMIF('25'!B:B,summary!A:A,'25'!D:D)</f>
        <v>0</v>
      </c>
      <c r="AF313" s="15">
        <f>SUMIF('26'!B:B,summary!A:A,'26'!D:D)</f>
        <v>0</v>
      </c>
      <c r="AG313" s="15">
        <f>SUMIF('27'!B:B,summary!A:A,'27'!D:D)</f>
        <v>0</v>
      </c>
      <c r="AH313" s="15">
        <f>SUMIF('28'!B:B,summary!A:A,'28'!D:D)</f>
        <v>0</v>
      </c>
      <c r="AI313" s="15">
        <f>SUMIF('29'!B:B,summary!A:A,'29'!D:D)</f>
        <v>0</v>
      </c>
      <c r="AJ313" s="15">
        <f>SUMIF('30'!B:B,summary!A:A,'30'!D:D)</f>
        <v>0</v>
      </c>
      <c r="AK313" s="15">
        <f>SUMIF('31'!B:B,summary!A:A,'31'!D:D)</f>
        <v>0</v>
      </c>
      <c r="AL313" s="41">
        <f t="shared" si="33"/>
        <v>0</v>
      </c>
      <c r="AM313" s="75"/>
      <c r="AN313" s="96">
        <f t="shared" si="31"/>
        <v>0</v>
      </c>
      <c r="AO313" s="74">
        <f t="shared" si="32"/>
        <v>0</v>
      </c>
      <c r="AP313" s="101"/>
      <c r="AQ313" s="102"/>
      <c r="AR313" s="103"/>
      <c r="AS313" s="103"/>
      <c r="AT313" s="103"/>
      <c r="AU313" s="103"/>
      <c r="AV313" s="103"/>
      <c r="AW313" s="103"/>
      <c r="AX313" s="103"/>
      <c r="AY313" s="103"/>
      <c r="AZ313" s="103"/>
      <c r="BA313" s="103"/>
      <c r="BB313" s="103"/>
      <c r="BC313" s="103"/>
      <c r="BD313" s="103"/>
      <c r="BE313" s="103"/>
      <c r="BF313" s="103"/>
      <c r="BG313" s="103"/>
      <c r="BH313" s="103"/>
      <c r="BI313" s="103"/>
      <c r="BJ313" s="103"/>
      <c r="BK313" s="103"/>
      <c r="BL313" s="103"/>
      <c r="BM313" s="103"/>
      <c r="BN313" s="103"/>
      <c r="BO313" s="103"/>
      <c r="BP313" s="103"/>
      <c r="BQ313" s="103"/>
      <c r="BR313" s="103"/>
      <c r="BS313" s="103"/>
      <c r="BT313" s="103"/>
      <c r="BU313" s="103"/>
      <c r="BV313" s="104"/>
      <c r="BW313" s="104"/>
    </row>
    <row r="314" spans="1:75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15">
        <f>SUMIF('1'!B:B,summary!A:A,'1'!D:D)</f>
        <v>1</v>
      </c>
      <c r="H314" s="15">
        <f>SUMIF('2'!B:B,summary!A:A,'2'!D:D)</f>
        <v>0</v>
      </c>
      <c r="I314" s="15">
        <f>SUMIF('3'!B:B,summary!A:A,'3'!D:D)</f>
        <v>1</v>
      </c>
      <c r="J314" s="15">
        <f>SUMIF('4'!B:B,summary!A:A,'4'!D:D)</f>
        <v>0</v>
      </c>
      <c r="K314" s="15">
        <f>SUMIF('5'!B:B,summary!A:A,'5'!D:D)</f>
        <v>1</v>
      </c>
      <c r="L314" s="15">
        <f>SUMIF('6'!B:B,summary!A:A,'6'!D:D)</f>
        <v>1</v>
      </c>
      <c r="M314" s="15">
        <f>SUMIF('7'!B:B,summary!A:A,'7'!D:D)</f>
        <v>0</v>
      </c>
      <c r="N314" s="15">
        <f>SUMIF('8'!B:B,summary!A:A,'8'!D:D)</f>
        <v>2</v>
      </c>
      <c r="O314" s="15">
        <f>SUMIF('9'!B:B,summary!A:A,'9'!D:D)</f>
        <v>0</v>
      </c>
      <c r="P314" s="15">
        <f>SUMIF('10'!B:B,summary!A:A,'10'!D:D)</f>
        <v>0</v>
      </c>
      <c r="Q314" s="15">
        <f>SUMIF('11'!B:B,summary!A:A,'11'!D:D)</f>
        <v>1</v>
      </c>
      <c r="R314" s="15">
        <f>SUMIF('12'!B:B,summary!A:A,'12'!D:D)</f>
        <v>0</v>
      </c>
      <c r="S314" s="15">
        <f>SUMIF('13'!B:B,summary!A:A,'13'!D:D)</f>
        <v>1</v>
      </c>
      <c r="T314" s="15">
        <f>SUMIF('14'!B:B,summary!A:A,'14'!D:D)</f>
        <v>0</v>
      </c>
      <c r="U314" s="15">
        <f>SUMIF('15'!B:B,summary!A:A,'15'!D:D)</f>
        <v>1</v>
      </c>
      <c r="V314" s="15">
        <f>SUMIF('16'!B:B,summary!A:A,'16'!D:D)</f>
        <v>0</v>
      </c>
      <c r="W314" s="15">
        <f>SUMIF('17'!B:B,summary!A:A,'17'!D:D)</f>
        <v>1</v>
      </c>
      <c r="X314" s="15">
        <f>SUMIF('18'!B:B,summary!A:A,'18'!D:D)</f>
        <v>1</v>
      </c>
      <c r="Y314" s="15">
        <f>SUMIF('19'!B:B,summary!A:A,'19'!D:D)</f>
        <v>1</v>
      </c>
      <c r="Z314" s="15">
        <f>SUMIF('20'!B:B,summary!A:A,'20'!D:D)</f>
        <v>1</v>
      </c>
      <c r="AA314" s="15">
        <f>SUMIF('21'!B:B,summary!A:A,'21'!D:D)</f>
        <v>0</v>
      </c>
      <c r="AB314" s="15">
        <f>SUMIF('22'!B:B,summary!A:A,'22'!D:D)</f>
        <v>1</v>
      </c>
      <c r="AC314" s="15">
        <f>SUMIF('23'!B:B,summary!A:A,'23'!D:D)</f>
        <v>0</v>
      </c>
      <c r="AD314" s="15">
        <f>SUMIF('24'!B:B,summary!A:A,'24'!D:D)</f>
        <v>0</v>
      </c>
      <c r="AE314" s="15">
        <f>SUMIF('25'!B:B,summary!A:A,'25'!D:D)</f>
        <v>0</v>
      </c>
      <c r="AF314" s="15">
        <f>SUMIF('26'!B:B,summary!A:A,'26'!D:D)</f>
        <v>0</v>
      </c>
      <c r="AG314" s="15">
        <f>SUMIF('27'!B:B,summary!A:A,'27'!D:D)</f>
        <v>0</v>
      </c>
      <c r="AH314" s="15">
        <f>SUMIF('28'!B:B,summary!A:A,'28'!D:D)</f>
        <v>0</v>
      </c>
      <c r="AI314" s="15">
        <f>SUMIF('29'!B:B,summary!A:A,'29'!D:D)</f>
        <v>1</v>
      </c>
      <c r="AJ314" s="15">
        <f>SUMIF('30'!B:B,summary!A:A,'30'!D:D)</f>
        <v>0</v>
      </c>
      <c r="AK314" s="15">
        <f>SUMIF('31'!B:B,summary!A:A,'31'!D:D)</f>
        <v>0</v>
      </c>
      <c r="AL314" s="41">
        <f t="shared" si="33"/>
        <v>15</v>
      </c>
      <c r="AM314" s="75"/>
      <c r="AN314" s="96">
        <f t="shared" si="31"/>
        <v>0</v>
      </c>
      <c r="AO314" s="74">
        <f t="shared" si="32"/>
        <v>-15</v>
      </c>
      <c r="AP314" s="101"/>
      <c r="AQ314" s="102"/>
      <c r="AR314" s="103"/>
      <c r="AS314" s="103"/>
      <c r="AT314" s="103"/>
      <c r="AU314" s="103"/>
      <c r="AV314" s="103"/>
      <c r="AW314" s="103"/>
      <c r="AX314" s="103"/>
      <c r="AY314" s="103"/>
      <c r="AZ314" s="103"/>
      <c r="BA314" s="103"/>
      <c r="BB314" s="103"/>
      <c r="BC314" s="103"/>
      <c r="BD314" s="103"/>
      <c r="BE314" s="103"/>
      <c r="BF314" s="103"/>
      <c r="BG314" s="103"/>
      <c r="BH314" s="103"/>
      <c r="BI314" s="103"/>
      <c r="BJ314" s="103"/>
      <c r="BK314" s="103"/>
      <c r="BL314" s="103"/>
      <c r="BM314" s="103"/>
      <c r="BN314" s="103"/>
      <c r="BO314" s="103"/>
      <c r="BP314" s="103"/>
      <c r="BQ314" s="103"/>
      <c r="BR314" s="103"/>
      <c r="BS314" s="103"/>
      <c r="BT314" s="103"/>
      <c r="BU314" s="103"/>
      <c r="BV314" s="104"/>
      <c r="BW314" s="104"/>
    </row>
    <row r="315" spans="1:75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15">
        <f>SUMIF('1'!B:B,summary!A:A,'1'!D:D)</f>
        <v>0</v>
      </c>
      <c r="H315" s="15">
        <f>SUMIF('2'!B:B,summary!A:A,'2'!D:D)</f>
        <v>0</v>
      </c>
      <c r="I315" s="15">
        <f>SUMIF('3'!B:B,summary!A:A,'3'!D:D)</f>
        <v>0</v>
      </c>
      <c r="J315" s="15">
        <f>SUMIF('4'!B:B,summary!A:A,'4'!D:D)</f>
        <v>0</v>
      </c>
      <c r="K315" s="15">
        <f>SUMIF('5'!B:B,summary!A:A,'5'!D:D)</f>
        <v>0</v>
      </c>
      <c r="L315" s="15">
        <f>SUMIF('6'!B:B,summary!A:A,'6'!D:D)</f>
        <v>0</v>
      </c>
      <c r="M315" s="15">
        <f>SUMIF('7'!B:B,summary!A:A,'7'!D:D)</f>
        <v>0</v>
      </c>
      <c r="N315" s="15">
        <f>SUMIF('8'!B:B,summary!A:A,'8'!D:D)</f>
        <v>0</v>
      </c>
      <c r="O315" s="15">
        <f>SUMIF('9'!B:B,summary!A:A,'9'!D:D)</f>
        <v>0</v>
      </c>
      <c r="P315" s="15">
        <f>SUMIF('10'!B:B,summary!A:A,'10'!D:D)</f>
        <v>0</v>
      </c>
      <c r="Q315" s="15">
        <f>SUMIF('11'!B:B,summary!A:A,'11'!D:D)</f>
        <v>0</v>
      </c>
      <c r="R315" s="15">
        <f>SUMIF('12'!B:B,summary!A:A,'12'!D:D)</f>
        <v>0</v>
      </c>
      <c r="S315" s="15">
        <f>SUMIF('13'!B:B,summary!A:A,'13'!D:D)</f>
        <v>0</v>
      </c>
      <c r="T315" s="15">
        <f>SUMIF('14'!B:B,summary!A:A,'14'!D:D)</f>
        <v>0</v>
      </c>
      <c r="U315" s="15">
        <f>SUMIF('15'!B:B,summary!A:A,'15'!D:D)</f>
        <v>0</v>
      </c>
      <c r="V315" s="15">
        <f>SUMIF('16'!B:B,summary!A:A,'16'!D:D)</f>
        <v>0</v>
      </c>
      <c r="W315" s="15">
        <f>SUMIF('17'!B:B,summary!A:A,'17'!D:D)</f>
        <v>0</v>
      </c>
      <c r="X315" s="15">
        <f>SUMIF('18'!B:B,summary!A:A,'18'!D:D)</f>
        <v>0</v>
      </c>
      <c r="Y315" s="15">
        <f>SUMIF('19'!B:B,summary!A:A,'19'!D:D)</f>
        <v>0</v>
      </c>
      <c r="Z315" s="15">
        <f>SUMIF('20'!B:B,summary!A:A,'20'!D:D)</f>
        <v>0</v>
      </c>
      <c r="AA315" s="15">
        <f>SUMIF('21'!B:B,summary!A:A,'21'!D:D)</f>
        <v>0</v>
      </c>
      <c r="AB315" s="15">
        <f>SUMIF('22'!B:B,summary!A:A,'22'!D:D)</f>
        <v>0</v>
      </c>
      <c r="AC315" s="15">
        <f>SUMIF('23'!B:B,summary!A:A,'23'!D:D)</f>
        <v>0</v>
      </c>
      <c r="AD315" s="15">
        <f>SUMIF('24'!B:B,summary!A:A,'24'!D:D)</f>
        <v>0</v>
      </c>
      <c r="AE315" s="15">
        <f>SUMIF('25'!B:B,summary!A:A,'25'!D:D)</f>
        <v>0</v>
      </c>
      <c r="AF315" s="15">
        <f>SUMIF('26'!B:B,summary!A:A,'26'!D:D)</f>
        <v>0</v>
      </c>
      <c r="AG315" s="15">
        <f>SUMIF('27'!B:B,summary!A:A,'27'!D:D)</f>
        <v>0</v>
      </c>
      <c r="AH315" s="15">
        <f>SUMIF('28'!B:B,summary!A:A,'28'!D:D)</f>
        <v>0</v>
      </c>
      <c r="AI315" s="15">
        <f>SUMIF('29'!B:B,summary!A:A,'29'!D:D)</f>
        <v>0</v>
      </c>
      <c r="AJ315" s="15">
        <f>SUMIF('30'!B:B,summary!A:A,'30'!D:D)</f>
        <v>0</v>
      </c>
      <c r="AK315" s="15">
        <f>SUMIF('31'!B:B,summary!A:A,'31'!D:D)</f>
        <v>0</v>
      </c>
      <c r="AL315" s="41">
        <f t="shared" si="33"/>
        <v>0</v>
      </c>
      <c r="AM315" s="75"/>
      <c r="AN315" s="96">
        <f t="shared" si="31"/>
        <v>0</v>
      </c>
      <c r="AO315" s="74">
        <f t="shared" si="32"/>
        <v>0</v>
      </c>
      <c r="AP315" s="101"/>
      <c r="AQ315" s="102"/>
      <c r="AR315" s="103"/>
      <c r="AS315" s="103"/>
      <c r="AT315" s="103"/>
      <c r="AU315" s="103"/>
      <c r="AV315" s="103"/>
      <c r="AW315" s="103"/>
      <c r="AX315" s="103"/>
      <c r="AY315" s="103"/>
      <c r="AZ315" s="103"/>
      <c r="BA315" s="103"/>
      <c r="BB315" s="103"/>
      <c r="BC315" s="103"/>
      <c r="BD315" s="103"/>
      <c r="BE315" s="103"/>
      <c r="BF315" s="103"/>
      <c r="BG315" s="103"/>
      <c r="BH315" s="103"/>
      <c r="BI315" s="103"/>
      <c r="BJ315" s="103"/>
      <c r="BK315" s="103"/>
      <c r="BL315" s="103"/>
      <c r="BM315" s="103"/>
      <c r="BN315" s="103"/>
      <c r="BO315" s="103"/>
      <c r="BP315" s="103"/>
      <c r="BQ315" s="103"/>
      <c r="BR315" s="103"/>
      <c r="BS315" s="103"/>
      <c r="BT315" s="103"/>
      <c r="BU315" s="103"/>
      <c r="BV315" s="104"/>
      <c r="BW315" s="104"/>
    </row>
    <row r="316" spans="1:75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15">
        <f>SUMIF('1'!B:B,summary!A:A,'1'!D:D)</f>
        <v>0</v>
      </c>
      <c r="H316" s="15">
        <f>SUMIF('2'!B:B,summary!A:A,'2'!D:D)</f>
        <v>0</v>
      </c>
      <c r="I316" s="15">
        <f>SUMIF('3'!B:B,summary!A:A,'3'!D:D)</f>
        <v>0</v>
      </c>
      <c r="J316" s="15">
        <f>SUMIF('4'!B:B,summary!A:A,'4'!D:D)</f>
        <v>0</v>
      </c>
      <c r="K316" s="15">
        <f>SUMIF('5'!B:B,summary!A:A,'5'!D:D)</f>
        <v>0</v>
      </c>
      <c r="L316" s="15">
        <f>SUMIF('6'!B:B,summary!A:A,'6'!D:D)</f>
        <v>0</v>
      </c>
      <c r="M316" s="15">
        <f>SUMIF('7'!B:B,summary!A:A,'7'!D:D)</f>
        <v>0</v>
      </c>
      <c r="N316" s="15">
        <f>SUMIF('8'!B:B,summary!A:A,'8'!D:D)</f>
        <v>0</v>
      </c>
      <c r="O316" s="15">
        <f>SUMIF('9'!B:B,summary!A:A,'9'!D:D)</f>
        <v>0</v>
      </c>
      <c r="P316" s="15">
        <f>SUMIF('10'!B:B,summary!A:A,'10'!D:D)</f>
        <v>0</v>
      </c>
      <c r="Q316" s="15">
        <f>SUMIF('11'!B:B,summary!A:A,'11'!D:D)</f>
        <v>0</v>
      </c>
      <c r="R316" s="15">
        <f>SUMIF('12'!B:B,summary!A:A,'12'!D:D)</f>
        <v>0</v>
      </c>
      <c r="S316" s="15">
        <f>SUMIF('13'!B:B,summary!A:A,'13'!D:D)</f>
        <v>0</v>
      </c>
      <c r="T316" s="15">
        <f>SUMIF('14'!B:B,summary!A:A,'14'!D:D)</f>
        <v>0</v>
      </c>
      <c r="U316" s="15">
        <f>SUMIF('15'!B:B,summary!A:A,'15'!D:D)</f>
        <v>0</v>
      </c>
      <c r="V316" s="15">
        <f>SUMIF('16'!B:B,summary!A:A,'16'!D:D)</f>
        <v>0</v>
      </c>
      <c r="W316" s="15">
        <f>SUMIF('17'!B:B,summary!A:A,'17'!D:D)</f>
        <v>0</v>
      </c>
      <c r="X316" s="15">
        <f>SUMIF('18'!B:B,summary!A:A,'18'!D:D)</f>
        <v>0</v>
      </c>
      <c r="Y316" s="15">
        <f>SUMIF('19'!B:B,summary!A:A,'19'!D:D)</f>
        <v>0</v>
      </c>
      <c r="Z316" s="15">
        <f>SUMIF('20'!B:B,summary!A:A,'20'!D:D)</f>
        <v>0</v>
      </c>
      <c r="AA316" s="15">
        <f>SUMIF('21'!B:B,summary!A:A,'21'!D:D)</f>
        <v>0</v>
      </c>
      <c r="AB316" s="15">
        <f>SUMIF('22'!B:B,summary!A:A,'22'!D:D)</f>
        <v>0</v>
      </c>
      <c r="AC316" s="15">
        <f>SUMIF('23'!B:B,summary!A:A,'23'!D:D)</f>
        <v>0</v>
      </c>
      <c r="AD316" s="15">
        <f>SUMIF('24'!B:B,summary!A:A,'24'!D:D)</f>
        <v>0</v>
      </c>
      <c r="AE316" s="15">
        <f>SUMIF('25'!B:B,summary!A:A,'25'!D:D)</f>
        <v>0</v>
      </c>
      <c r="AF316" s="15">
        <f>SUMIF('26'!B:B,summary!A:A,'26'!D:D)</f>
        <v>0</v>
      </c>
      <c r="AG316" s="15">
        <f>SUMIF('27'!B:B,summary!A:A,'27'!D:D)</f>
        <v>0</v>
      </c>
      <c r="AH316" s="15">
        <f>SUMIF('28'!B:B,summary!A:A,'28'!D:D)</f>
        <v>0</v>
      </c>
      <c r="AI316" s="15">
        <f>SUMIF('29'!B:B,summary!A:A,'29'!D:D)</f>
        <v>0</v>
      </c>
      <c r="AJ316" s="15">
        <f>SUMIF('30'!B:B,summary!A:A,'30'!D:D)</f>
        <v>0</v>
      </c>
      <c r="AK316" s="15">
        <f>SUMIF('31'!B:B,summary!A:A,'31'!D:D)</f>
        <v>0</v>
      </c>
      <c r="AL316" s="41">
        <f t="shared" si="33"/>
        <v>0</v>
      </c>
      <c r="AM316" s="75"/>
      <c r="AN316" s="96">
        <f t="shared" si="31"/>
        <v>0</v>
      </c>
      <c r="AO316" s="74">
        <f t="shared" si="32"/>
        <v>0</v>
      </c>
      <c r="AP316" s="101"/>
      <c r="AQ316" s="102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103"/>
      <c r="BF316" s="103"/>
      <c r="BG316" s="103"/>
      <c r="BH316" s="103"/>
      <c r="BI316" s="103"/>
      <c r="BJ316" s="103"/>
      <c r="BK316" s="103"/>
      <c r="BL316" s="103"/>
      <c r="BM316" s="103"/>
      <c r="BN316" s="103"/>
      <c r="BO316" s="103"/>
      <c r="BP316" s="103"/>
      <c r="BQ316" s="103"/>
      <c r="BR316" s="103"/>
      <c r="BS316" s="103"/>
      <c r="BT316" s="103"/>
      <c r="BU316" s="103"/>
      <c r="BV316" s="104"/>
      <c r="BW316" s="104"/>
    </row>
    <row r="317" spans="1:75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15">
        <f>SUMIF('1'!B:B,summary!A:A,'1'!D:D)</f>
        <v>50</v>
      </c>
      <c r="H317" s="15">
        <f>SUMIF('2'!B:B,summary!A:A,'2'!D:D)</f>
        <v>30</v>
      </c>
      <c r="I317" s="15">
        <f>SUMIF('3'!B:B,summary!A:A,'3'!D:D)</f>
        <v>20</v>
      </c>
      <c r="J317" s="15">
        <f>SUMIF('4'!B:B,summary!A:A,'4'!D:D)</f>
        <v>0</v>
      </c>
      <c r="K317" s="15">
        <f>SUMIF('5'!B:B,summary!A:A,'5'!D:D)</f>
        <v>30</v>
      </c>
      <c r="L317" s="15">
        <f>SUMIF('6'!B:B,summary!A:A,'6'!D:D)</f>
        <v>0</v>
      </c>
      <c r="M317" s="15">
        <f>SUMIF('7'!B:B,summary!A:A,'7'!D:D)</f>
        <v>0</v>
      </c>
      <c r="N317" s="15">
        <f>SUMIF('8'!B:B,summary!A:A,'8'!D:D)</f>
        <v>60</v>
      </c>
      <c r="O317" s="15">
        <f>SUMIF('9'!B:B,summary!A:A,'9'!D:D)</f>
        <v>30</v>
      </c>
      <c r="P317" s="15">
        <f>SUMIF('10'!B:B,summary!A:A,'10'!D:D)</f>
        <v>0</v>
      </c>
      <c r="Q317" s="15">
        <f>SUMIF('11'!B:B,summary!A:A,'11'!D:D)</f>
        <v>30</v>
      </c>
      <c r="R317" s="15">
        <f>SUMIF('12'!B:B,summary!A:A,'12'!D:D)</f>
        <v>10</v>
      </c>
      <c r="S317" s="15">
        <f>SUMIF('13'!B:B,summary!A:A,'13'!D:D)</f>
        <v>0</v>
      </c>
      <c r="T317" s="15">
        <f>SUMIF('14'!B:B,summary!A:A,'14'!D:D)</f>
        <v>0</v>
      </c>
      <c r="U317" s="15">
        <f>SUMIF('15'!B:B,summary!A:A,'15'!D:D)</f>
        <v>50</v>
      </c>
      <c r="V317" s="15">
        <f>SUMIF('16'!B:B,summary!A:A,'16'!D:D)</f>
        <v>50</v>
      </c>
      <c r="W317" s="15">
        <f>SUMIF('17'!B:B,summary!A:A,'17'!D:D)</f>
        <v>0</v>
      </c>
      <c r="X317" s="15">
        <f>SUMIF('18'!B:B,summary!A:A,'18'!D:D)</f>
        <v>30</v>
      </c>
      <c r="Y317" s="15">
        <f>SUMIF('19'!B:B,summary!A:A,'19'!D:D)</f>
        <v>20</v>
      </c>
      <c r="Z317" s="15">
        <f>SUMIF('20'!B:B,summary!A:A,'20'!D:D)</f>
        <v>0</v>
      </c>
      <c r="AA317" s="15">
        <f>SUMIF('21'!B:B,summary!A:A,'21'!D:D)</f>
        <v>0</v>
      </c>
      <c r="AB317" s="15">
        <f>SUMIF('22'!B:B,summary!A:A,'22'!D:D)</f>
        <v>40</v>
      </c>
      <c r="AC317" s="15">
        <f>SUMIF('23'!B:B,summary!A:A,'23'!D:D)</f>
        <v>20</v>
      </c>
      <c r="AD317" s="15">
        <f>SUMIF('24'!B:B,summary!A:A,'24'!D:D)</f>
        <v>0</v>
      </c>
      <c r="AE317" s="15">
        <f>SUMIF('25'!B:B,summary!A:A,'25'!D:D)</f>
        <v>60</v>
      </c>
      <c r="AF317" s="15">
        <f>SUMIF('26'!B:B,summary!A:A,'26'!D:D)</f>
        <v>10</v>
      </c>
      <c r="AG317" s="15">
        <f>SUMIF('27'!B:B,summary!A:A,'27'!D:D)</f>
        <v>0</v>
      </c>
      <c r="AH317" s="15">
        <f>SUMIF('28'!B:B,summary!A:A,'28'!D:D)</f>
        <v>0</v>
      </c>
      <c r="AI317" s="15">
        <f>SUMIF('29'!B:B,summary!A:A,'29'!D:D)</f>
        <v>30</v>
      </c>
      <c r="AJ317" s="15">
        <f>SUMIF('30'!B:B,summary!A:A,'30'!D:D)</f>
        <v>20</v>
      </c>
      <c r="AK317" s="15">
        <f>SUMIF('31'!B:B,summary!A:A,'31'!D:D)</f>
        <v>0</v>
      </c>
      <c r="AL317" s="41">
        <f t="shared" si="33"/>
        <v>590</v>
      </c>
      <c r="AM317" s="75"/>
      <c r="AN317" s="96">
        <f t="shared" si="31"/>
        <v>0</v>
      </c>
      <c r="AO317" s="74">
        <f t="shared" si="32"/>
        <v>-590</v>
      </c>
      <c r="AP317" s="101"/>
      <c r="AQ317" s="102"/>
      <c r="AR317" s="103"/>
      <c r="AS317" s="103"/>
      <c r="AT317" s="103"/>
      <c r="AU317" s="103"/>
      <c r="AV317" s="103"/>
      <c r="AW317" s="103"/>
      <c r="AX317" s="103"/>
      <c r="AY317" s="103"/>
      <c r="AZ317" s="103"/>
      <c r="BA317" s="103"/>
      <c r="BB317" s="103"/>
      <c r="BC317" s="103"/>
      <c r="BD317" s="103"/>
      <c r="BE317" s="103"/>
      <c r="BF317" s="103"/>
      <c r="BG317" s="103"/>
      <c r="BH317" s="103"/>
      <c r="BI317" s="103"/>
      <c r="BJ317" s="103"/>
      <c r="BK317" s="103"/>
      <c r="BL317" s="103"/>
      <c r="BM317" s="103"/>
      <c r="BN317" s="103"/>
      <c r="BO317" s="103"/>
      <c r="BP317" s="103"/>
      <c r="BQ317" s="103"/>
      <c r="BR317" s="103"/>
      <c r="BS317" s="103"/>
      <c r="BT317" s="103"/>
      <c r="BU317" s="103"/>
      <c r="BV317" s="104"/>
      <c r="BW317" s="104"/>
    </row>
    <row r="318" spans="1:75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15">
        <f>SUMIF('1'!B:B,summary!A:A,'1'!D:D)</f>
        <v>0</v>
      </c>
      <c r="H318" s="15">
        <f>SUMIF('2'!B:B,summary!A:A,'2'!D:D)</f>
        <v>0</v>
      </c>
      <c r="I318" s="15">
        <f>SUMIF('3'!B:B,summary!A:A,'3'!D:D)</f>
        <v>0</v>
      </c>
      <c r="J318" s="15">
        <f>SUMIF('4'!B:B,summary!A:A,'4'!D:D)</f>
        <v>0</v>
      </c>
      <c r="K318" s="15">
        <f>SUMIF('5'!B:B,summary!A:A,'5'!D:D)</f>
        <v>0</v>
      </c>
      <c r="L318" s="15">
        <f>SUMIF('6'!B:B,summary!A:A,'6'!D:D)</f>
        <v>0</v>
      </c>
      <c r="M318" s="15">
        <f>SUMIF('7'!B:B,summary!A:A,'7'!D:D)</f>
        <v>0</v>
      </c>
      <c r="N318" s="15">
        <f>SUMIF('8'!B:B,summary!A:A,'8'!D:D)</f>
        <v>0</v>
      </c>
      <c r="O318" s="15">
        <f>SUMIF('9'!B:B,summary!A:A,'9'!D:D)</f>
        <v>0</v>
      </c>
      <c r="P318" s="15">
        <f>SUMIF('10'!B:B,summary!A:A,'10'!D:D)</f>
        <v>0</v>
      </c>
      <c r="Q318" s="15">
        <f>SUMIF('11'!B:B,summary!A:A,'11'!D:D)</f>
        <v>0</v>
      </c>
      <c r="R318" s="15">
        <f>SUMIF('12'!B:B,summary!A:A,'12'!D:D)</f>
        <v>0</v>
      </c>
      <c r="S318" s="15">
        <f>SUMIF('13'!B:B,summary!A:A,'13'!D:D)</f>
        <v>0</v>
      </c>
      <c r="T318" s="15">
        <f>SUMIF('14'!B:B,summary!A:A,'14'!D:D)</f>
        <v>0</v>
      </c>
      <c r="U318" s="15">
        <f>SUMIF('15'!B:B,summary!A:A,'15'!D:D)</f>
        <v>0</v>
      </c>
      <c r="V318" s="15">
        <f>SUMIF('16'!B:B,summary!A:A,'16'!D:D)</f>
        <v>0</v>
      </c>
      <c r="W318" s="15">
        <f>SUMIF('17'!B:B,summary!A:A,'17'!D:D)</f>
        <v>0</v>
      </c>
      <c r="X318" s="15">
        <f>SUMIF('18'!B:B,summary!A:A,'18'!D:D)</f>
        <v>0</v>
      </c>
      <c r="Y318" s="15">
        <f>SUMIF('19'!B:B,summary!A:A,'19'!D:D)</f>
        <v>0</v>
      </c>
      <c r="Z318" s="15">
        <f>SUMIF('20'!B:B,summary!A:A,'20'!D:D)</f>
        <v>0</v>
      </c>
      <c r="AA318" s="15">
        <f>SUMIF('21'!B:B,summary!A:A,'21'!D:D)</f>
        <v>0</v>
      </c>
      <c r="AB318" s="15">
        <f>SUMIF('22'!B:B,summary!A:A,'22'!D:D)</f>
        <v>0</v>
      </c>
      <c r="AC318" s="15">
        <f>SUMIF('23'!B:B,summary!A:A,'23'!D:D)</f>
        <v>0</v>
      </c>
      <c r="AD318" s="15">
        <f>SUMIF('24'!B:B,summary!A:A,'24'!D:D)</f>
        <v>0</v>
      </c>
      <c r="AE318" s="15">
        <f>SUMIF('25'!B:B,summary!A:A,'25'!D:D)</f>
        <v>0</v>
      </c>
      <c r="AF318" s="15">
        <f>SUMIF('26'!B:B,summary!A:A,'26'!D:D)</f>
        <v>0</v>
      </c>
      <c r="AG318" s="15">
        <f>SUMIF('27'!B:B,summary!A:A,'27'!D:D)</f>
        <v>0</v>
      </c>
      <c r="AH318" s="15">
        <f>SUMIF('28'!B:B,summary!A:A,'28'!D:D)</f>
        <v>0</v>
      </c>
      <c r="AI318" s="15">
        <f>SUMIF('29'!B:B,summary!A:A,'29'!D:D)</f>
        <v>0</v>
      </c>
      <c r="AJ318" s="15">
        <f>SUMIF('30'!B:B,summary!A:A,'30'!D:D)</f>
        <v>0</v>
      </c>
      <c r="AK318" s="15">
        <f>SUMIF('31'!B:B,summary!A:A,'31'!D:D)</f>
        <v>0</v>
      </c>
      <c r="AL318" s="41">
        <f t="shared" si="33"/>
        <v>0</v>
      </c>
      <c r="AM318" s="75"/>
      <c r="AN318" s="96">
        <f t="shared" si="31"/>
        <v>0</v>
      </c>
      <c r="AO318" s="74">
        <f t="shared" si="32"/>
        <v>0</v>
      </c>
      <c r="AP318" s="101"/>
      <c r="AQ318" s="102"/>
      <c r="AR318" s="103"/>
      <c r="AS318" s="103"/>
      <c r="AT318" s="103"/>
      <c r="AU318" s="103"/>
      <c r="AV318" s="103"/>
      <c r="AW318" s="103"/>
      <c r="AX318" s="103"/>
      <c r="AY318" s="103"/>
      <c r="AZ318" s="103"/>
      <c r="BA318" s="103"/>
      <c r="BB318" s="103"/>
      <c r="BC318" s="103"/>
      <c r="BD318" s="103"/>
      <c r="BE318" s="103"/>
      <c r="BF318" s="103"/>
      <c r="BG318" s="103"/>
      <c r="BH318" s="103"/>
      <c r="BI318" s="103"/>
      <c r="BJ318" s="103"/>
      <c r="BK318" s="103"/>
      <c r="BL318" s="103"/>
      <c r="BM318" s="103"/>
      <c r="BN318" s="103"/>
      <c r="BO318" s="103"/>
      <c r="BP318" s="103"/>
      <c r="BQ318" s="103"/>
      <c r="BR318" s="103"/>
      <c r="BS318" s="103"/>
      <c r="BT318" s="103"/>
      <c r="BU318" s="103"/>
      <c r="BV318" s="104"/>
      <c r="BW318" s="104"/>
    </row>
    <row r="319" spans="1:75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15">
        <f>SUMIF('1'!B:B,summary!A:A,'1'!D:D)</f>
        <v>2</v>
      </c>
      <c r="H319" s="15">
        <f>SUMIF('2'!B:B,summary!A:A,'2'!D:D)</f>
        <v>4</v>
      </c>
      <c r="I319" s="15">
        <f>SUMIF('3'!B:B,summary!A:A,'3'!D:D)</f>
        <v>0</v>
      </c>
      <c r="J319" s="15">
        <f>SUMIF('4'!B:B,summary!A:A,'4'!D:D)</f>
        <v>0</v>
      </c>
      <c r="K319" s="15">
        <f>SUMIF('5'!B:B,summary!A:A,'5'!D:D)</f>
        <v>4</v>
      </c>
      <c r="L319" s="15">
        <f>SUMIF('6'!B:B,summary!A:A,'6'!D:D)</f>
        <v>3</v>
      </c>
      <c r="M319" s="15">
        <f>SUMIF('7'!B:B,summary!A:A,'7'!D:D)</f>
        <v>0</v>
      </c>
      <c r="N319" s="15">
        <f>SUMIF('8'!B:B,summary!A:A,'8'!D:D)</f>
        <v>0</v>
      </c>
      <c r="O319" s="15">
        <f>SUMIF('9'!B:B,summary!A:A,'9'!D:D)</f>
        <v>1</v>
      </c>
      <c r="P319" s="15">
        <f>SUMIF('10'!B:B,summary!A:A,'10'!D:D)</f>
        <v>1</v>
      </c>
      <c r="Q319" s="15">
        <f>SUMIF('11'!B:B,summary!A:A,'11'!D:D)</f>
        <v>0</v>
      </c>
      <c r="R319" s="15">
        <f>SUMIF('12'!B:B,summary!A:A,'12'!D:D)</f>
        <v>4</v>
      </c>
      <c r="S319" s="15">
        <f>SUMIF('13'!B:B,summary!A:A,'13'!D:D)</f>
        <v>0</v>
      </c>
      <c r="T319" s="15">
        <f>SUMIF('14'!B:B,summary!A:A,'14'!D:D)</f>
        <v>0</v>
      </c>
      <c r="U319" s="15">
        <f>SUMIF('15'!B:B,summary!A:A,'15'!D:D)</f>
        <v>2</v>
      </c>
      <c r="V319" s="15">
        <f>SUMIF('16'!B:B,summary!A:A,'16'!D:D)</f>
        <v>1</v>
      </c>
      <c r="W319" s="15">
        <f>SUMIF('17'!B:B,summary!A:A,'17'!D:D)</f>
        <v>2</v>
      </c>
      <c r="X319" s="15">
        <f>SUMIF('18'!B:B,summary!A:A,'18'!D:D)</f>
        <v>1</v>
      </c>
      <c r="Y319" s="15">
        <f>SUMIF('19'!B:B,summary!A:A,'19'!D:D)</f>
        <v>2</v>
      </c>
      <c r="Z319" s="15">
        <f>SUMIF('20'!B:B,summary!A:A,'20'!D:D)</f>
        <v>3</v>
      </c>
      <c r="AA319" s="15">
        <f>SUMIF('21'!B:B,summary!A:A,'21'!D:D)</f>
        <v>0</v>
      </c>
      <c r="AB319" s="15">
        <f>SUMIF('22'!B:B,summary!A:A,'22'!D:D)</f>
        <v>2</v>
      </c>
      <c r="AC319" s="15">
        <f>SUMIF('23'!B:B,summary!A:A,'23'!D:D)</f>
        <v>1</v>
      </c>
      <c r="AD319" s="15">
        <f>SUMIF('24'!B:B,summary!A:A,'24'!D:D)</f>
        <v>1</v>
      </c>
      <c r="AE319" s="15">
        <f>SUMIF('25'!B:B,summary!A:A,'25'!D:D)</f>
        <v>0</v>
      </c>
      <c r="AF319" s="15">
        <f>SUMIF('26'!B:B,summary!A:A,'26'!D:D)</f>
        <v>0</v>
      </c>
      <c r="AG319" s="15">
        <f>SUMIF('27'!B:B,summary!A:A,'27'!D:D)</f>
        <v>1</v>
      </c>
      <c r="AH319" s="15">
        <f>SUMIF('28'!B:B,summary!A:A,'28'!D:D)</f>
        <v>0</v>
      </c>
      <c r="AI319" s="15">
        <f>SUMIF('29'!B:B,summary!A:A,'29'!D:D)</f>
        <v>0</v>
      </c>
      <c r="AJ319" s="15">
        <f>SUMIF('30'!B:B,summary!A:A,'30'!D:D)</f>
        <v>0</v>
      </c>
      <c r="AK319" s="15">
        <f>SUMIF('31'!B:B,summary!A:A,'31'!D:D)</f>
        <v>0</v>
      </c>
      <c r="AL319" s="41">
        <f t="shared" si="33"/>
        <v>35</v>
      </c>
      <c r="AM319" s="75"/>
      <c r="AN319" s="96">
        <f t="shared" si="31"/>
        <v>0</v>
      </c>
      <c r="AO319" s="74">
        <f t="shared" si="32"/>
        <v>-35</v>
      </c>
      <c r="AP319" s="101"/>
      <c r="AQ319" s="102"/>
      <c r="AR319" s="103"/>
      <c r="AS319" s="103"/>
      <c r="AT319" s="103"/>
      <c r="AU319" s="103"/>
      <c r="AV319" s="103"/>
      <c r="AW319" s="103"/>
      <c r="AX319" s="103"/>
      <c r="AY319" s="103"/>
      <c r="AZ319" s="103"/>
      <c r="BA319" s="103"/>
      <c r="BB319" s="103"/>
      <c r="BC319" s="103"/>
      <c r="BD319" s="103"/>
      <c r="BE319" s="103"/>
      <c r="BF319" s="103"/>
      <c r="BG319" s="103"/>
      <c r="BH319" s="103"/>
      <c r="BI319" s="103"/>
      <c r="BJ319" s="103"/>
      <c r="BK319" s="103"/>
      <c r="BL319" s="103"/>
      <c r="BM319" s="103"/>
      <c r="BN319" s="103"/>
      <c r="BO319" s="103"/>
      <c r="BP319" s="103"/>
      <c r="BQ319" s="103"/>
      <c r="BR319" s="103"/>
      <c r="BS319" s="103"/>
      <c r="BT319" s="103"/>
      <c r="BU319" s="103"/>
      <c r="BV319" s="104"/>
      <c r="BW319" s="104"/>
    </row>
    <row r="320" spans="1:75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15">
        <f>SUMIF('1'!B:B,summary!A:A,'1'!D:D)</f>
        <v>4</v>
      </c>
      <c r="H320" s="15">
        <f>SUMIF('2'!B:B,summary!A:A,'2'!D:D)</f>
        <v>5</v>
      </c>
      <c r="I320" s="15">
        <f>SUMIF('3'!B:B,summary!A:A,'3'!D:D)</f>
        <v>0</v>
      </c>
      <c r="J320" s="15">
        <f>SUMIF('4'!B:B,summary!A:A,'4'!D:D)</f>
        <v>0</v>
      </c>
      <c r="K320" s="15">
        <f>SUMIF('5'!B:B,summary!A:A,'5'!D:D)</f>
        <v>2</v>
      </c>
      <c r="L320" s="15">
        <f>SUMIF('6'!B:B,summary!A:A,'6'!D:D)</f>
        <v>1</v>
      </c>
      <c r="M320" s="15">
        <f>SUMIF('7'!B:B,summary!A:A,'7'!D:D)</f>
        <v>0</v>
      </c>
      <c r="N320" s="15">
        <f>SUMIF('8'!B:B,summary!A:A,'8'!D:D)</f>
        <v>1</v>
      </c>
      <c r="O320" s="15">
        <f>SUMIF('9'!B:B,summary!A:A,'9'!D:D)</f>
        <v>0</v>
      </c>
      <c r="P320" s="15">
        <f>SUMIF('10'!B:B,summary!A:A,'10'!D:D)</f>
        <v>1</v>
      </c>
      <c r="Q320" s="15">
        <f>SUMIF('11'!B:B,summary!A:A,'11'!D:D)</f>
        <v>0</v>
      </c>
      <c r="R320" s="15">
        <f>SUMIF('12'!B:B,summary!A:A,'12'!D:D)</f>
        <v>4</v>
      </c>
      <c r="S320" s="15">
        <f>SUMIF('13'!B:B,summary!A:A,'13'!D:D)</f>
        <v>1</v>
      </c>
      <c r="T320" s="15">
        <f>SUMIF('14'!B:B,summary!A:A,'14'!D:D)</f>
        <v>0</v>
      </c>
      <c r="U320" s="15">
        <f>SUMIF('15'!B:B,summary!A:A,'15'!D:D)</f>
        <v>1</v>
      </c>
      <c r="V320" s="15">
        <f>SUMIF('16'!B:B,summary!A:A,'16'!D:D)</f>
        <v>0</v>
      </c>
      <c r="W320" s="15">
        <f>SUMIF('17'!B:B,summary!A:A,'17'!D:D)</f>
        <v>3</v>
      </c>
      <c r="X320" s="15">
        <f>SUMIF('18'!B:B,summary!A:A,'18'!D:D)</f>
        <v>2</v>
      </c>
      <c r="Y320" s="15">
        <f>SUMIF('19'!B:B,summary!A:A,'19'!D:D)</f>
        <v>0</v>
      </c>
      <c r="Z320" s="15">
        <f>SUMIF('20'!B:B,summary!A:A,'20'!D:D)</f>
        <v>0</v>
      </c>
      <c r="AA320" s="15">
        <f>SUMIF('21'!B:B,summary!A:A,'21'!D:D)</f>
        <v>0</v>
      </c>
      <c r="AB320" s="15">
        <f>SUMIF('22'!B:B,summary!A:A,'22'!D:D)</f>
        <v>1</v>
      </c>
      <c r="AC320" s="15">
        <f>SUMIF('23'!B:B,summary!A:A,'23'!D:D)</f>
        <v>2</v>
      </c>
      <c r="AD320" s="15">
        <f>SUMIF('24'!B:B,summary!A:A,'24'!D:D)</f>
        <v>1</v>
      </c>
      <c r="AE320" s="15">
        <f>SUMIF('25'!B:B,summary!A:A,'25'!D:D)</f>
        <v>0</v>
      </c>
      <c r="AF320" s="15">
        <f>SUMIF('26'!B:B,summary!A:A,'26'!D:D)</f>
        <v>0</v>
      </c>
      <c r="AG320" s="15">
        <f>SUMIF('27'!B:B,summary!A:A,'27'!D:D)</f>
        <v>1</v>
      </c>
      <c r="AH320" s="15">
        <f>SUMIF('28'!B:B,summary!A:A,'28'!D:D)</f>
        <v>0</v>
      </c>
      <c r="AI320" s="15">
        <f>SUMIF('29'!B:B,summary!A:A,'29'!D:D)</f>
        <v>0</v>
      </c>
      <c r="AJ320" s="15">
        <f>SUMIF('30'!B:B,summary!A:A,'30'!D:D)</f>
        <v>1</v>
      </c>
      <c r="AK320" s="15">
        <f>SUMIF('31'!B:B,summary!A:A,'31'!D:D)</f>
        <v>0</v>
      </c>
      <c r="AL320" s="41">
        <f t="shared" si="33"/>
        <v>31</v>
      </c>
      <c r="AM320" s="75"/>
      <c r="AN320" s="96">
        <f t="shared" si="31"/>
        <v>0</v>
      </c>
      <c r="AO320" s="74">
        <f t="shared" si="32"/>
        <v>-31</v>
      </c>
      <c r="AP320" s="101"/>
      <c r="AQ320" s="102"/>
      <c r="AR320" s="103"/>
      <c r="AS320" s="103"/>
      <c r="AT320" s="103"/>
      <c r="AU320" s="103"/>
      <c r="AV320" s="103"/>
      <c r="AW320" s="103"/>
      <c r="AX320" s="103"/>
      <c r="AY320" s="103"/>
      <c r="AZ320" s="103"/>
      <c r="BA320" s="103"/>
      <c r="BB320" s="103"/>
      <c r="BC320" s="103"/>
      <c r="BD320" s="103"/>
      <c r="BE320" s="103"/>
      <c r="BF320" s="103"/>
      <c r="BG320" s="103"/>
      <c r="BH320" s="103"/>
      <c r="BI320" s="103"/>
      <c r="BJ320" s="103"/>
      <c r="BK320" s="103"/>
      <c r="BL320" s="103"/>
      <c r="BM320" s="103"/>
      <c r="BN320" s="103"/>
      <c r="BO320" s="103"/>
      <c r="BP320" s="103"/>
      <c r="BQ320" s="103"/>
      <c r="BR320" s="103"/>
      <c r="BS320" s="103"/>
      <c r="BT320" s="103"/>
      <c r="BU320" s="103"/>
      <c r="BV320" s="104"/>
      <c r="BW320" s="104"/>
    </row>
    <row r="321" spans="1:75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15">
        <f>SUMIF('1'!B:B,summary!A:A,'1'!D:D)</f>
        <v>0</v>
      </c>
      <c r="H321" s="15">
        <f>SUMIF('2'!B:B,summary!A:A,'2'!D:D)</f>
        <v>1</v>
      </c>
      <c r="I321" s="15">
        <f>SUMIF('3'!B:B,summary!A:A,'3'!D:D)</f>
        <v>0</v>
      </c>
      <c r="J321" s="15">
        <f>SUMIF('4'!B:B,summary!A:A,'4'!D:D)</f>
        <v>0</v>
      </c>
      <c r="K321" s="15">
        <f>SUMIF('5'!B:B,summary!A:A,'5'!D:D)</f>
        <v>0</v>
      </c>
      <c r="L321" s="15">
        <f>SUMIF('6'!B:B,summary!A:A,'6'!D:D)</f>
        <v>0</v>
      </c>
      <c r="M321" s="15">
        <f>SUMIF('7'!B:B,summary!A:A,'7'!D:D)</f>
        <v>0</v>
      </c>
      <c r="N321" s="15">
        <f>SUMIF('8'!B:B,summary!A:A,'8'!D:D)</f>
        <v>1</v>
      </c>
      <c r="O321" s="15">
        <f>SUMIF('9'!B:B,summary!A:A,'9'!D:D)</f>
        <v>0</v>
      </c>
      <c r="P321" s="15">
        <f>SUMIF('10'!B:B,summary!A:A,'10'!D:D)</f>
        <v>1</v>
      </c>
      <c r="Q321" s="15">
        <f>SUMIF('11'!B:B,summary!A:A,'11'!D:D)</f>
        <v>0</v>
      </c>
      <c r="R321" s="15">
        <f>SUMIF('12'!B:B,summary!A:A,'12'!D:D)</f>
        <v>0</v>
      </c>
      <c r="S321" s="15">
        <f>SUMIF('13'!B:B,summary!A:A,'13'!D:D)</f>
        <v>0</v>
      </c>
      <c r="T321" s="15">
        <f>SUMIF('14'!B:B,summary!A:A,'14'!D:D)</f>
        <v>0</v>
      </c>
      <c r="U321" s="15">
        <f>SUMIF('15'!B:B,summary!A:A,'15'!D:D)</f>
        <v>0</v>
      </c>
      <c r="V321" s="15">
        <f>SUMIF('16'!B:B,summary!A:A,'16'!D:D)</f>
        <v>0</v>
      </c>
      <c r="W321" s="15">
        <f>SUMIF('17'!B:B,summary!A:A,'17'!D:D)</f>
        <v>1</v>
      </c>
      <c r="X321" s="15">
        <f>SUMIF('18'!B:B,summary!A:A,'18'!D:D)</f>
        <v>0</v>
      </c>
      <c r="Y321" s="15">
        <f>SUMIF('19'!B:B,summary!A:A,'19'!D:D)</f>
        <v>0</v>
      </c>
      <c r="Z321" s="15">
        <f>SUMIF('20'!B:B,summary!A:A,'20'!D:D)</f>
        <v>0</v>
      </c>
      <c r="AA321" s="15">
        <f>SUMIF('21'!B:B,summary!A:A,'21'!D:D)</f>
        <v>0</v>
      </c>
      <c r="AB321" s="15">
        <f>SUMIF('22'!B:B,summary!A:A,'22'!D:D)</f>
        <v>0</v>
      </c>
      <c r="AC321" s="15">
        <f>SUMIF('23'!B:B,summary!A:A,'23'!D:D)</f>
        <v>1</v>
      </c>
      <c r="AD321" s="15">
        <f>SUMIF('24'!B:B,summary!A:A,'24'!D:D)</f>
        <v>0</v>
      </c>
      <c r="AE321" s="15">
        <f>SUMIF('25'!B:B,summary!A:A,'25'!D:D)</f>
        <v>0</v>
      </c>
      <c r="AF321" s="15">
        <f>SUMIF('26'!B:B,summary!A:A,'26'!D:D)</f>
        <v>0</v>
      </c>
      <c r="AG321" s="15">
        <f>SUMIF('27'!B:B,summary!A:A,'27'!D:D)</f>
        <v>1</v>
      </c>
      <c r="AH321" s="15">
        <f>SUMIF('28'!B:B,summary!A:A,'28'!D:D)</f>
        <v>0</v>
      </c>
      <c r="AI321" s="15">
        <f>SUMIF('29'!B:B,summary!A:A,'29'!D:D)</f>
        <v>0</v>
      </c>
      <c r="AJ321" s="15">
        <f>SUMIF('30'!B:B,summary!A:A,'30'!D:D)</f>
        <v>1</v>
      </c>
      <c r="AK321" s="15">
        <f>SUMIF('31'!B:B,summary!A:A,'31'!D:D)</f>
        <v>0</v>
      </c>
      <c r="AL321" s="41">
        <f t="shared" si="33"/>
        <v>7</v>
      </c>
      <c r="AM321" s="75"/>
      <c r="AN321" s="96">
        <f t="shared" si="31"/>
        <v>0</v>
      </c>
      <c r="AO321" s="74">
        <f t="shared" si="32"/>
        <v>-7</v>
      </c>
      <c r="AP321" s="101"/>
      <c r="AQ321" s="102"/>
      <c r="AR321" s="103"/>
      <c r="AS321" s="103"/>
      <c r="AT321" s="103"/>
      <c r="AU321" s="103"/>
      <c r="AV321" s="103"/>
      <c r="AW321" s="103"/>
      <c r="AX321" s="103"/>
      <c r="AY321" s="103"/>
      <c r="AZ321" s="103"/>
      <c r="BA321" s="103"/>
      <c r="BB321" s="103"/>
      <c r="BC321" s="103"/>
      <c r="BD321" s="103"/>
      <c r="BE321" s="103"/>
      <c r="BF321" s="103"/>
      <c r="BG321" s="103"/>
      <c r="BH321" s="103"/>
      <c r="BI321" s="103"/>
      <c r="BJ321" s="103"/>
      <c r="BK321" s="103"/>
      <c r="BL321" s="103"/>
      <c r="BM321" s="103"/>
      <c r="BN321" s="103"/>
      <c r="BO321" s="103"/>
      <c r="BP321" s="103"/>
      <c r="BQ321" s="103"/>
      <c r="BR321" s="103"/>
      <c r="BS321" s="103"/>
      <c r="BT321" s="103"/>
      <c r="BU321" s="103"/>
      <c r="BV321" s="104"/>
      <c r="BW321" s="104"/>
    </row>
    <row r="322" spans="1:75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15">
        <f>SUMIF('1'!B:B,summary!A:A,'1'!D:D)</f>
        <v>0</v>
      </c>
      <c r="H322" s="15">
        <f>SUMIF('2'!B:B,summary!A:A,'2'!D:D)</f>
        <v>0</v>
      </c>
      <c r="I322" s="15">
        <f>SUMIF('3'!B:B,summary!A:A,'3'!D:D)</f>
        <v>0</v>
      </c>
      <c r="J322" s="15">
        <f>SUMIF('4'!B:B,summary!A:A,'4'!D:D)</f>
        <v>0</v>
      </c>
      <c r="K322" s="15">
        <f>SUMIF('5'!B:B,summary!A:A,'5'!D:D)</f>
        <v>0</v>
      </c>
      <c r="L322" s="15">
        <f>SUMIF('6'!B:B,summary!A:A,'6'!D:D)</f>
        <v>0</v>
      </c>
      <c r="M322" s="15">
        <f>SUMIF('7'!B:B,summary!A:A,'7'!D:D)</f>
        <v>0</v>
      </c>
      <c r="N322" s="15">
        <f>SUMIF('8'!B:B,summary!A:A,'8'!D:D)</f>
        <v>1</v>
      </c>
      <c r="O322" s="15">
        <f>SUMIF('9'!B:B,summary!A:A,'9'!D:D)</f>
        <v>0</v>
      </c>
      <c r="P322" s="15">
        <f>SUMIF('10'!B:B,summary!A:A,'10'!D:D)</f>
        <v>0</v>
      </c>
      <c r="Q322" s="15">
        <f>SUMIF('11'!B:B,summary!A:A,'11'!D:D)</f>
        <v>0</v>
      </c>
      <c r="R322" s="15">
        <f>SUMIF('12'!B:B,summary!A:A,'12'!D:D)</f>
        <v>0</v>
      </c>
      <c r="S322" s="15">
        <f>SUMIF('13'!B:B,summary!A:A,'13'!D:D)</f>
        <v>0</v>
      </c>
      <c r="T322" s="15">
        <f>SUMIF('14'!B:B,summary!A:A,'14'!D:D)</f>
        <v>0</v>
      </c>
      <c r="U322" s="15">
        <f>SUMIF('15'!B:B,summary!A:A,'15'!D:D)</f>
        <v>0</v>
      </c>
      <c r="V322" s="15">
        <f>SUMIF('16'!B:B,summary!A:A,'16'!D:D)</f>
        <v>0</v>
      </c>
      <c r="W322" s="15">
        <f>SUMIF('17'!B:B,summary!A:A,'17'!D:D)</f>
        <v>0</v>
      </c>
      <c r="X322" s="15">
        <f>SUMIF('18'!B:B,summary!A:A,'18'!D:D)</f>
        <v>0</v>
      </c>
      <c r="Y322" s="15">
        <f>SUMIF('19'!B:B,summary!A:A,'19'!D:D)</f>
        <v>0</v>
      </c>
      <c r="Z322" s="15">
        <f>SUMIF('20'!B:B,summary!A:A,'20'!D:D)</f>
        <v>0</v>
      </c>
      <c r="AA322" s="15">
        <f>SUMIF('21'!B:B,summary!A:A,'21'!D:D)</f>
        <v>0</v>
      </c>
      <c r="AB322" s="15">
        <f>SUMIF('22'!B:B,summary!A:A,'22'!D:D)</f>
        <v>0</v>
      </c>
      <c r="AC322" s="15">
        <f>SUMIF('23'!B:B,summary!A:A,'23'!D:D)</f>
        <v>1</v>
      </c>
      <c r="AD322" s="15">
        <f>SUMIF('24'!B:B,summary!A:A,'24'!D:D)</f>
        <v>0</v>
      </c>
      <c r="AE322" s="15">
        <f>SUMIF('25'!B:B,summary!A:A,'25'!D:D)</f>
        <v>0</v>
      </c>
      <c r="AF322" s="15">
        <f>SUMIF('26'!B:B,summary!A:A,'26'!D:D)</f>
        <v>0</v>
      </c>
      <c r="AG322" s="15">
        <f>SUMIF('27'!B:B,summary!A:A,'27'!D:D)</f>
        <v>0</v>
      </c>
      <c r="AH322" s="15">
        <f>SUMIF('28'!B:B,summary!A:A,'28'!D:D)</f>
        <v>0</v>
      </c>
      <c r="AI322" s="15">
        <f>SUMIF('29'!B:B,summary!A:A,'29'!D:D)</f>
        <v>0</v>
      </c>
      <c r="AJ322" s="15">
        <f>SUMIF('30'!B:B,summary!A:A,'30'!D:D)</f>
        <v>0</v>
      </c>
      <c r="AK322" s="15">
        <f>SUMIF('31'!B:B,summary!A:A,'31'!D:D)</f>
        <v>0</v>
      </c>
      <c r="AL322" s="41">
        <f t="shared" si="33"/>
        <v>2</v>
      </c>
      <c r="AM322" s="75"/>
      <c r="AN322" s="96">
        <f t="shared" si="31"/>
        <v>0</v>
      </c>
      <c r="AO322" s="74">
        <f t="shared" si="32"/>
        <v>-2</v>
      </c>
      <c r="AP322" s="101"/>
      <c r="AQ322" s="102"/>
      <c r="AR322" s="103"/>
      <c r="AS322" s="103"/>
      <c r="AT322" s="103"/>
      <c r="AU322" s="103"/>
      <c r="AV322" s="103"/>
      <c r="AW322" s="103"/>
      <c r="AX322" s="103"/>
      <c r="AY322" s="103"/>
      <c r="AZ322" s="103"/>
      <c r="BA322" s="103"/>
      <c r="BB322" s="103"/>
      <c r="BC322" s="103"/>
      <c r="BD322" s="103"/>
      <c r="BE322" s="103"/>
      <c r="BF322" s="103"/>
      <c r="BG322" s="103"/>
      <c r="BH322" s="103"/>
      <c r="BI322" s="103"/>
      <c r="BJ322" s="103"/>
      <c r="BK322" s="103"/>
      <c r="BL322" s="103"/>
      <c r="BM322" s="103"/>
      <c r="BN322" s="103"/>
      <c r="BO322" s="103"/>
      <c r="BP322" s="103"/>
      <c r="BQ322" s="103"/>
      <c r="BR322" s="103"/>
      <c r="BS322" s="103"/>
      <c r="BT322" s="103"/>
      <c r="BU322" s="103"/>
      <c r="BV322" s="104"/>
      <c r="BW322" s="104"/>
    </row>
    <row r="323" spans="1:75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15">
        <f>SUMIF('1'!B:B,summary!A:A,'1'!D:D)</f>
        <v>0</v>
      </c>
      <c r="H323" s="15">
        <f>SUMIF('2'!B:B,summary!A:A,'2'!D:D)</f>
        <v>0</v>
      </c>
      <c r="I323" s="15">
        <f>SUMIF('3'!B:B,summary!A:A,'3'!D:D)</f>
        <v>0</v>
      </c>
      <c r="J323" s="15">
        <f>SUMIF('4'!B:B,summary!A:A,'4'!D:D)</f>
        <v>0</v>
      </c>
      <c r="K323" s="15">
        <f>SUMIF('5'!B:B,summary!A:A,'5'!D:D)</f>
        <v>0</v>
      </c>
      <c r="L323" s="15">
        <f>SUMIF('6'!B:B,summary!A:A,'6'!D:D)</f>
        <v>0</v>
      </c>
      <c r="M323" s="15">
        <f>SUMIF('7'!B:B,summary!A:A,'7'!D:D)</f>
        <v>0</v>
      </c>
      <c r="N323" s="15">
        <f>SUMIF('8'!B:B,summary!A:A,'8'!D:D)</f>
        <v>0</v>
      </c>
      <c r="O323" s="15">
        <f>SUMIF('9'!B:B,summary!A:A,'9'!D:D)</f>
        <v>0</v>
      </c>
      <c r="P323" s="15">
        <f>SUMIF('10'!B:B,summary!A:A,'10'!D:D)</f>
        <v>0</v>
      </c>
      <c r="Q323" s="15">
        <f>SUMIF('11'!B:B,summary!A:A,'11'!D:D)</f>
        <v>0</v>
      </c>
      <c r="R323" s="15">
        <f>SUMIF('12'!B:B,summary!A:A,'12'!D:D)</f>
        <v>0</v>
      </c>
      <c r="S323" s="15">
        <f>SUMIF('13'!B:B,summary!A:A,'13'!D:D)</f>
        <v>0</v>
      </c>
      <c r="T323" s="15">
        <f>SUMIF('14'!B:B,summary!A:A,'14'!D:D)</f>
        <v>0</v>
      </c>
      <c r="U323" s="15">
        <f>SUMIF('15'!B:B,summary!A:A,'15'!D:D)</f>
        <v>0</v>
      </c>
      <c r="V323" s="15">
        <f>SUMIF('16'!B:B,summary!A:A,'16'!D:D)</f>
        <v>0</v>
      </c>
      <c r="W323" s="15">
        <f>SUMIF('17'!B:B,summary!A:A,'17'!D:D)</f>
        <v>0</v>
      </c>
      <c r="X323" s="15">
        <f>SUMIF('18'!B:B,summary!A:A,'18'!D:D)</f>
        <v>0</v>
      </c>
      <c r="Y323" s="15">
        <f>SUMIF('19'!B:B,summary!A:A,'19'!D:D)</f>
        <v>0</v>
      </c>
      <c r="Z323" s="15">
        <f>SUMIF('20'!B:B,summary!A:A,'20'!D:D)</f>
        <v>0</v>
      </c>
      <c r="AA323" s="15">
        <f>SUMIF('21'!B:B,summary!A:A,'21'!D:D)</f>
        <v>0</v>
      </c>
      <c r="AB323" s="15">
        <f>SUMIF('22'!B:B,summary!A:A,'22'!D:D)</f>
        <v>0</v>
      </c>
      <c r="AC323" s="15">
        <f>SUMIF('23'!B:B,summary!A:A,'23'!D:D)</f>
        <v>0</v>
      </c>
      <c r="AD323" s="15">
        <f>SUMIF('24'!B:B,summary!A:A,'24'!D:D)</f>
        <v>0</v>
      </c>
      <c r="AE323" s="15">
        <f>SUMIF('25'!B:B,summary!A:A,'25'!D:D)</f>
        <v>0</v>
      </c>
      <c r="AF323" s="15">
        <f>SUMIF('26'!B:B,summary!A:A,'26'!D:D)</f>
        <v>0</v>
      </c>
      <c r="AG323" s="15">
        <f>SUMIF('27'!B:B,summary!A:A,'27'!D:D)</f>
        <v>0</v>
      </c>
      <c r="AH323" s="15">
        <f>SUMIF('28'!B:B,summary!A:A,'28'!D:D)</f>
        <v>0</v>
      </c>
      <c r="AI323" s="15">
        <f>SUMIF('29'!B:B,summary!A:A,'29'!D:D)</f>
        <v>0</v>
      </c>
      <c r="AJ323" s="15">
        <f>SUMIF('30'!B:B,summary!A:A,'30'!D:D)</f>
        <v>0</v>
      </c>
      <c r="AK323" s="15">
        <f>SUMIF('31'!B:B,summary!A:A,'31'!D:D)</f>
        <v>0</v>
      </c>
      <c r="AL323" s="41">
        <f t="shared" si="33"/>
        <v>0</v>
      </c>
      <c r="AM323" s="75"/>
      <c r="AN323" s="96">
        <f t="shared" si="31"/>
        <v>0</v>
      </c>
      <c r="AO323" s="74">
        <f t="shared" si="32"/>
        <v>0</v>
      </c>
      <c r="AP323" s="101"/>
      <c r="AQ323" s="102"/>
      <c r="AR323" s="103"/>
      <c r="AS323" s="103"/>
      <c r="AT323" s="103"/>
      <c r="AU323" s="103"/>
      <c r="AV323" s="103"/>
      <c r="AW323" s="103"/>
      <c r="AX323" s="103"/>
      <c r="AY323" s="103"/>
      <c r="AZ323" s="103"/>
      <c r="BA323" s="103"/>
      <c r="BB323" s="103"/>
      <c r="BC323" s="103"/>
      <c r="BD323" s="103"/>
      <c r="BE323" s="103"/>
      <c r="BF323" s="103"/>
      <c r="BG323" s="103"/>
      <c r="BH323" s="103"/>
      <c r="BI323" s="103"/>
      <c r="BJ323" s="103"/>
      <c r="BK323" s="103"/>
      <c r="BL323" s="103"/>
      <c r="BM323" s="103"/>
      <c r="BN323" s="103"/>
      <c r="BO323" s="103"/>
      <c r="BP323" s="103"/>
      <c r="BQ323" s="103"/>
      <c r="BR323" s="103"/>
      <c r="BS323" s="103"/>
      <c r="BT323" s="103"/>
      <c r="BU323" s="103"/>
      <c r="BV323" s="104"/>
      <c r="BW323" s="104"/>
    </row>
    <row r="324" spans="1:75" ht="20" customHeight="1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15">
        <f>SUMIF('1'!B:B,summary!A:A,'1'!D:D)</f>
        <v>0</v>
      </c>
      <c r="H324" s="15">
        <f>SUMIF('2'!B:B,summary!A:A,'2'!D:D)</f>
        <v>0</v>
      </c>
      <c r="I324" s="15">
        <f>SUMIF('3'!B:B,summary!A:A,'3'!D:D)</f>
        <v>0</v>
      </c>
      <c r="J324" s="15">
        <f>SUMIF('4'!B:B,summary!A:A,'4'!D:D)</f>
        <v>0</v>
      </c>
      <c r="K324" s="15">
        <f>SUMIF('5'!B:B,summary!A:A,'5'!D:D)</f>
        <v>0</v>
      </c>
      <c r="L324" s="15">
        <f>SUMIF('6'!B:B,summary!A:A,'6'!D:D)</f>
        <v>0</v>
      </c>
      <c r="M324" s="15">
        <f>SUMIF('7'!B:B,summary!A:A,'7'!D:D)</f>
        <v>0</v>
      </c>
      <c r="N324" s="15">
        <f>SUMIF('8'!B:B,summary!A:A,'8'!D:D)</f>
        <v>0</v>
      </c>
      <c r="O324" s="15">
        <f>SUMIF('9'!B:B,summary!A:A,'9'!D:D)</f>
        <v>0</v>
      </c>
      <c r="P324" s="15">
        <f>SUMIF('10'!B:B,summary!A:A,'10'!D:D)</f>
        <v>0</v>
      </c>
      <c r="Q324" s="15">
        <f>SUMIF('11'!B:B,summary!A:A,'11'!D:D)</f>
        <v>0</v>
      </c>
      <c r="R324" s="15">
        <f>SUMIF('12'!B:B,summary!A:A,'12'!D:D)</f>
        <v>0</v>
      </c>
      <c r="S324" s="15">
        <f>SUMIF('13'!B:B,summary!A:A,'13'!D:D)</f>
        <v>0</v>
      </c>
      <c r="T324" s="15">
        <f>SUMIF('14'!B:B,summary!A:A,'14'!D:D)</f>
        <v>0</v>
      </c>
      <c r="U324" s="15">
        <f>SUMIF('15'!B:B,summary!A:A,'15'!D:D)</f>
        <v>0</v>
      </c>
      <c r="V324" s="15">
        <f>SUMIF('16'!B:B,summary!A:A,'16'!D:D)</f>
        <v>0</v>
      </c>
      <c r="W324" s="15">
        <f>SUMIF('17'!B:B,summary!A:A,'17'!D:D)</f>
        <v>0</v>
      </c>
      <c r="X324" s="15">
        <f>SUMIF('18'!B:B,summary!A:A,'18'!D:D)</f>
        <v>0</v>
      </c>
      <c r="Y324" s="15">
        <f>SUMIF('19'!B:B,summary!A:A,'19'!D:D)</f>
        <v>0</v>
      </c>
      <c r="Z324" s="15">
        <f>SUMIF('20'!B:B,summary!A:A,'20'!D:D)</f>
        <v>0</v>
      </c>
      <c r="AA324" s="15">
        <f>SUMIF('21'!B:B,summary!A:A,'21'!D:D)</f>
        <v>0</v>
      </c>
      <c r="AB324" s="15">
        <f>SUMIF('22'!B:B,summary!A:A,'22'!D:D)</f>
        <v>0</v>
      </c>
      <c r="AC324" s="15">
        <f>SUMIF('23'!B:B,summary!A:A,'23'!D:D)</f>
        <v>0</v>
      </c>
      <c r="AD324" s="15">
        <f>SUMIF('24'!B:B,summary!A:A,'24'!D:D)</f>
        <v>0</v>
      </c>
      <c r="AE324" s="15">
        <f>SUMIF('25'!B:B,summary!A:A,'25'!D:D)</f>
        <v>0</v>
      </c>
      <c r="AF324" s="15">
        <f>SUMIF('26'!B:B,summary!A:A,'26'!D:D)</f>
        <v>0</v>
      </c>
      <c r="AG324" s="15">
        <f>SUMIF('27'!B:B,summary!A:A,'27'!D:D)</f>
        <v>0</v>
      </c>
      <c r="AH324" s="15">
        <f>SUMIF('28'!B:B,summary!A:A,'28'!D:D)</f>
        <v>0</v>
      </c>
      <c r="AI324" s="15">
        <f>SUMIF('29'!B:B,summary!A:A,'29'!D:D)</f>
        <v>0</v>
      </c>
      <c r="AJ324" s="15">
        <f>SUMIF('30'!B:B,summary!A:A,'30'!D:D)</f>
        <v>0</v>
      </c>
      <c r="AK324" s="15">
        <f>SUMIF('31'!B:B,summary!A:A,'31'!D:D)</f>
        <v>0</v>
      </c>
      <c r="AL324" s="41">
        <f t="shared" si="33"/>
        <v>0</v>
      </c>
      <c r="AM324" s="75"/>
      <c r="AN324" s="96">
        <f t="shared" si="31"/>
        <v>0</v>
      </c>
      <c r="AO324" s="74">
        <f t="shared" si="32"/>
        <v>0</v>
      </c>
      <c r="AP324" s="101"/>
      <c r="AQ324" s="102"/>
      <c r="AR324" s="103"/>
      <c r="AS324" s="103"/>
      <c r="AT324" s="103"/>
      <c r="AU324" s="103"/>
      <c r="AV324" s="103"/>
      <c r="AW324" s="103"/>
      <c r="AX324" s="103"/>
      <c r="AY324" s="103"/>
      <c r="AZ324" s="103"/>
      <c r="BA324" s="103"/>
      <c r="BB324" s="103"/>
      <c r="BC324" s="103"/>
      <c r="BD324" s="103"/>
      <c r="BE324" s="103"/>
      <c r="BF324" s="103"/>
      <c r="BG324" s="103"/>
      <c r="BH324" s="103"/>
      <c r="BI324" s="103"/>
      <c r="BJ324" s="103"/>
      <c r="BK324" s="103"/>
      <c r="BL324" s="103"/>
      <c r="BM324" s="103"/>
      <c r="BN324" s="103"/>
      <c r="BO324" s="103"/>
      <c r="BP324" s="103"/>
      <c r="BQ324" s="103"/>
      <c r="BR324" s="103"/>
      <c r="BS324" s="103"/>
      <c r="BT324" s="103"/>
      <c r="BU324" s="103"/>
      <c r="BV324" s="104"/>
      <c r="BW324" s="104"/>
    </row>
    <row r="325" spans="1:75" ht="20" customHeight="1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15">
        <f>SUMIF('1'!B:B,summary!A:A,'1'!D:D)</f>
        <v>0</v>
      </c>
      <c r="H325" s="15">
        <f>SUMIF('2'!B:B,summary!A:A,'2'!D:D)</f>
        <v>0</v>
      </c>
      <c r="I325" s="15">
        <f>SUMIF('3'!B:B,summary!A:A,'3'!D:D)</f>
        <v>0</v>
      </c>
      <c r="J325" s="15">
        <f>SUMIF('4'!B:B,summary!A:A,'4'!D:D)</f>
        <v>0</v>
      </c>
      <c r="K325" s="15">
        <f>SUMIF('5'!B:B,summary!A:A,'5'!D:D)</f>
        <v>0</v>
      </c>
      <c r="L325" s="15">
        <f>SUMIF('6'!B:B,summary!A:A,'6'!D:D)</f>
        <v>0</v>
      </c>
      <c r="M325" s="15">
        <f>SUMIF('7'!B:B,summary!A:A,'7'!D:D)</f>
        <v>0</v>
      </c>
      <c r="N325" s="15">
        <f>SUMIF('8'!B:B,summary!A:A,'8'!D:D)</f>
        <v>0</v>
      </c>
      <c r="O325" s="15">
        <f>SUMIF('9'!B:B,summary!A:A,'9'!D:D)</f>
        <v>0</v>
      </c>
      <c r="P325" s="15">
        <f>SUMIF('10'!B:B,summary!A:A,'10'!D:D)</f>
        <v>0</v>
      </c>
      <c r="Q325" s="15">
        <f>SUMIF('11'!B:B,summary!A:A,'11'!D:D)</f>
        <v>0</v>
      </c>
      <c r="R325" s="15">
        <f>SUMIF('12'!B:B,summary!A:A,'12'!D:D)</f>
        <v>0</v>
      </c>
      <c r="S325" s="15">
        <f>SUMIF('13'!B:B,summary!A:A,'13'!D:D)</f>
        <v>0</v>
      </c>
      <c r="T325" s="15">
        <f>SUMIF('14'!B:B,summary!A:A,'14'!D:D)</f>
        <v>0</v>
      </c>
      <c r="U325" s="15">
        <f>SUMIF('15'!B:B,summary!A:A,'15'!D:D)</f>
        <v>0</v>
      </c>
      <c r="V325" s="15">
        <f>SUMIF('16'!B:B,summary!A:A,'16'!D:D)</f>
        <v>0</v>
      </c>
      <c r="W325" s="15">
        <f>SUMIF('17'!B:B,summary!A:A,'17'!D:D)</f>
        <v>0</v>
      </c>
      <c r="X325" s="15">
        <f>SUMIF('18'!B:B,summary!A:A,'18'!D:D)</f>
        <v>0</v>
      </c>
      <c r="Y325" s="15">
        <f>SUMIF('19'!B:B,summary!A:A,'19'!D:D)</f>
        <v>0</v>
      </c>
      <c r="Z325" s="15">
        <f>SUMIF('20'!B:B,summary!A:A,'20'!D:D)</f>
        <v>0</v>
      </c>
      <c r="AA325" s="15">
        <f>SUMIF('21'!B:B,summary!A:A,'21'!D:D)</f>
        <v>0</v>
      </c>
      <c r="AB325" s="15">
        <f>SUMIF('22'!B:B,summary!A:A,'22'!D:D)</f>
        <v>0</v>
      </c>
      <c r="AC325" s="15">
        <f>SUMIF('23'!B:B,summary!A:A,'23'!D:D)</f>
        <v>0</v>
      </c>
      <c r="AD325" s="15">
        <f>SUMIF('24'!B:B,summary!A:A,'24'!D:D)</f>
        <v>0</v>
      </c>
      <c r="AE325" s="15">
        <f>SUMIF('25'!B:B,summary!A:A,'25'!D:D)</f>
        <v>0</v>
      </c>
      <c r="AF325" s="15">
        <f>SUMIF('26'!B:B,summary!A:A,'26'!D:D)</f>
        <v>0</v>
      </c>
      <c r="AG325" s="15">
        <f>SUMIF('27'!B:B,summary!A:A,'27'!D:D)</f>
        <v>0</v>
      </c>
      <c r="AH325" s="15">
        <f>SUMIF('28'!B:B,summary!A:A,'28'!D:D)</f>
        <v>0</v>
      </c>
      <c r="AI325" s="15">
        <f>SUMIF('29'!B:B,summary!A:A,'29'!D:D)</f>
        <v>0</v>
      </c>
      <c r="AJ325" s="15">
        <f>SUMIF('30'!B:B,summary!A:A,'30'!D:D)</f>
        <v>0</v>
      </c>
      <c r="AK325" s="15">
        <f>SUMIF('31'!B:B,summary!A:A,'31'!D:D)</f>
        <v>0</v>
      </c>
      <c r="AL325" s="41">
        <f t="shared" si="33"/>
        <v>0</v>
      </c>
      <c r="AM325" s="75"/>
      <c r="AN325" s="96">
        <f t="shared" si="31"/>
        <v>0</v>
      </c>
      <c r="AO325" s="74">
        <f t="shared" si="32"/>
        <v>0</v>
      </c>
      <c r="AP325" s="101"/>
      <c r="AQ325" s="102"/>
      <c r="AR325" s="103"/>
      <c r="AS325" s="103"/>
      <c r="AT325" s="103"/>
      <c r="AU325" s="103"/>
      <c r="AV325" s="103"/>
      <c r="AW325" s="103"/>
      <c r="AX325" s="103"/>
      <c r="AY325" s="103"/>
      <c r="AZ325" s="103"/>
      <c r="BA325" s="103"/>
      <c r="BB325" s="103"/>
      <c r="BC325" s="103"/>
      <c r="BD325" s="103"/>
      <c r="BE325" s="103"/>
      <c r="BF325" s="103"/>
      <c r="BG325" s="103"/>
      <c r="BH325" s="103"/>
      <c r="BI325" s="103"/>
      <c r="BJ325" s="103"/>
      <c r="BK325" s="103"/>
      <c r="BL325" s="103"/>
      <c r="BM325" s="103"/>
      <c r="BN325" s="103"/>
      <c r="BO325" s="103"/>
      <c r="BP325" s="103"/>
      <c r="BQ325" s="103"/>
      <c r="BR325" s="103"/>
      <c r="BS325" s="103"/>
      <c r="BT325" s="103"/>
      <c r="BU325" s="103"/>
      <c r="BV325" s="104"/>
      <c r="BW325" s="104"/>
    </row>
    <row r="326" spans="1:75" ht="20" customHeight="1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15">
        <f>SUMIF('1'!B:B,summary!A:A,'1'!D:D)</f>
        <v>0</v>
      </c>
      <c r="H326" s="15">
        <f>SUMIF('2'!B:B,summary!A:A,'2'!D:D)</f>
        <v>0</v>
      </c>
      <c r="I326" s="15">
        <f>SUMIF('3'!B:B,summary!A:A,'3'!D:D)</f>
        <v>0</v>
      </c>
      <c r="J326" s="15">
        <f>SUMIF('4'!B:B,summary!A:A,'4'!D:D)</f>
        <v>0</v>
      </c>
      <c r="K326" s="15">
        <f>SUMIF('5'!B:B,summary!A:A,'5'!D:D)</f>
        <v>3</v>
      </c>
      <c r="L326" s="15">
        <f>SUMIF('6'!B:B,summary!A:A,'6'!D:D)</f>
        <v>0</v>
      </c>
      <c r="M326" s="15">
        <f>SUMIF('7'!B:B,summary!A:A,'7'!D:D)</f>
        <v>0</v>
      </c>
      <c r="N326" s="15">
        <f>SUMIF('8'!B:B,summary!A:A,'8'!D:D)</f>
        <v>0</v>
      </c>
      <c r="O326" s="15">
        <f>SUMIF('9'!B:B,summary!A:A,'9'!D:D)</f>
        <v>0</v>
      </c>
      <c r="P326" s="15">
        <f>SUMIF('10'!B:B,summary!A:A,'10'!D:D)</f>
        <v>0</v>
      </c>
      <c r="Q326" s="15">
        <f>SUMIF('11'!B:B,summary!A:A,'11'!D:D)</f>
        <v>0</v>
      </c>
      <c r="R326" s="15">
        <f>SUMIF('12'!B:B,summary!A:A,'12'!D:D)</f>
        <v>0</v>
      </c>
      <c r="S326" s="15">
        <f>SUMIF('13'!B:B,summary!A:A,'13'!D:D)</f>
        <v>0</v>
      </c>
      <c r="T326" s="15">
        <f>SUMIF('14'!B:B,summary!A:A,'14'!D:D)</f>
        <v>0</v>
      </c>
      <c r="U326" s="15">
        <f>SUMIF('15'!B:B,summary!A:A,'15'!D:D)</f>
        <v>0</v>
      </c>
      <c r="V326" s="15">
        <f>SUMIF('16'!B:B,summary!A:A,'16'!D:D)</f>
        <v>0</v>
      </c>
      <c r="W326" s="15">
        <f>SUMIF('17'!B:B,summary!A:A,'17'!D:D)</f>
        <v>0</v>
      </c>
      <c r="X326" s="15">
        <f>SUMIF('18'!B:B,summary!A:A,'18'!D:D)</f>
        <v>0</v>
      </c>
      <c r="Y326" s="15">
        <f>SUMIF('19'!B:B,summary!A:A,'19'!D:D)</f>
        <v>0</v>
      </c>
      <c r="Z326" s="15">
        <f>SUMIF('20'!B:B,summary!A:A,'20'!D:D)</f>
        <v>0</v>
      </c>
      <c r="AA326" s="15">
        <f>SUMIF('21'!B:B,summary!A:A,'21'!D:D)</f>
        <v>0</v>
      </c>
      <c r="AB326" s="15">
        <f>SUMIF('22'!B:B,summary!A:A,'22'!D:D)</f>
        <v>2</v>
      </c>
      <c r="AC326" s="15">
        <f>SUMIF('23'!B:B,summary!A:A,'23'!D:D)</f>
        <v>0</v>
      </c>
      <c r="AD326" s="15">
        <f>SUMIF('24'!B:B,summary!A:A,'24'!D:D)</f>
        <v>0</v>
      </c>
      <c r="AE326" s="15">
        <f>SUMIF('25'!B:B,summary!A:A,'25'!D:D)</f>
        <v>0</v>
      </c>
      <c r="AF326" s="15">
        <f>SUMIF('26'!B:B,summary!A:A,'26'!D:D)</f>
        <v>0</v>
      </c>
      <c r="AG326" s="15">
        <f>SUMIF('27'!B:B,summary!A:A,'27'!D:D)</f>
        <v>0</v>
      </c>
      <c r="AH326" s="15">
        <f>SUMIF('28'!B:B,summary!A:A,'28'!D:D)</f>
        <v>0</v>
      </c>
      <c r="AI326" s="15">
        <f>SUMIF('29'!B:B,summary!A:A,'29'!D:D)</f>
        <v>0</v>
      </c>
      <c r="AJ326" s="15">
        <f>SUMIF('30'!B:B,summary!A:A,'30'!D:D)</f>
        <v>0</v>
      </c>
      <c r="AK326" s="15">
        <f>SUMIF('31'!B:B,summary!A:A,'31'!D:D)</f>
        <v>0</v>
      </c>
      <c r="AL326" s="41">
        <f t="shared" si="33"/>
        <v>5</v>
      </c>
      <c r="AM326" s="75"/>
      <c r="AN326" s="96">
        <f t="shared" ref="AN326:AN364" si="34">SUM(AP326:BU326)</f>
        <v>0</v>
      </c>
      <c r="AO326" s="74">
        <f t="shared" ref="AO326:AO364" si="35">AM326+AN326-AL326</f>
        <v>-5</v>
      </c>
      <c r="AP326" s="101"/>
      <c r="AQ326" s="102"/>
      <c r="AR326" s="103"/>
      <c r="AS326" s="103"/>
      <c r="AT326" s="103"/>
      <c r="AU326" s="103"/>
      <c r="AV326" s="103"/>
      <c r="AW326" s="103"/>
      <c r="AX326" s="103"/>
      <c r="AY326" s="103"/>
      <c r="AZ326" s="103"/>
      <c r="BA326" s="103"/>
      <c r="BB326" s="103"/>
      <c r="BC326" s="103"/>
      <c r="BD326" s="103"/>
      <c r="BE326" s="103"/>
      <c r="BF326" s="103"/>
      <c r="BG326" s="103"/>
      <c r="BH326" s="103"/>
      <c r="BI326" s="103"/>
      <c r="BJ326" s="103"/>
      <c r="BK326" s="103"/>
      <c r="BL326" s="103"/>
      <c r="BM326" s="103"/>
      <c r="BN326" s="103"/>
      <c r="BO326" s="103"/>
      <c r="BP326" s="103"/>
      <c r="BQ326" s="103"/>
      <c r="BR326" s="103"/>
      <c r="BS326" s="103"/>
      <c r="BT326" s="103"/>
      <c r="BU326" s="103"/>
      <c r="BV326" s="104"/>
      <c r="BW326" s="104"/>
    </row>
    <row r="327" spans="1:75" ht="20" customHeight="1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15">
        <f>SUMIF('1'!B:B,summary!A:A,'1'!D:D)</f>
        <v>0</v>
      </c>
      <c r="H327" s="15">
        <f>SUMIF('2'!B:B,summary!A:A,'2'!D:D)</f>
        <v>0</v>
      </c>
      <c r="I327" s="15">
        <f>SUMIF('3'!B:B,summary!A:A,'3'!D:D)</f>
        <v>0</v>
      </c>
      <c r="J327" s="15">
        <f>SUMIF('4'!B:B,summary!A:A,'4'!D:D)</f>
        <v>0</v>
      </c>
      <c r="K327" s="15">
        <f>SUMIF('5'!B:B,summary!A:A,'5'!D:D)</f>
        <v>2</v>
      </c>
      <c r="L327" s="15">
        <f>SUMIF('6'!B:B,summary!A:A,'6'!D:D)</f>
        <v>0</v>
      </c>
      <c r="M327" s="15">
        <f>SUMIF('7'!B:B,summary!A:A,'7'!D:D)</f>
        <v>0</v>
      </c>
      <c r="N327" s="15">
        <f>SUMIF('8'!B:B,summary!A:A,'8'!D:D)</f>
        <v>0</v>
      </c>
      <c r="O327" s="15">
        <f>SUMIF('9'!B:B,summary!A:A,'9'!D:D)</f>
        <v>0</v>
      </c>
      <c r="P327" s="15">
        <f>SUMIF('10'!B:B,summary!A:A,'10'!D:D)</f>
        <v>0</v>
      </c>
      <c r="Q327" s="15">
        <f>SUMIF('11'!B:B,summary!A:A,'11'!D:D)</f>
        <v>0</v>
      </c>
      <c r="R327" s="15">
        <f>SUMIF('12'!B:B,summary!A:A,'12'!D:D)</f>
        <v>0</v>
      </c>
      <c r="S327" s="15">
        <f>SUMIF('13'!B:B,summary!A:A,'13'!D:D)</f>
        <v>0</v>
      </c>
      <c r="T327" s="15">
        <f>SUMIF('14'!B:B,summary!A:A,'14'!D:D)</f>
        <v>0</v>
      </c>
      <c r="U327" s="15">
        <f>SUMIF('15'!B:B,summary!A:A,'15'!D:D)</f>
        <v>0</v>
      </c>
      <c r="V327" s="15">
        <f>SUMIF('16'!B:B,summary!A:A,'16'!D:D)</f>
        <v>0</v>
      </c>
      <c r="W327" s="15">
        <f>SUMIF('17'!B:B,summary!A:A,'17'!D:D)</f>
        <v>0</v>
      </c>
      <c r="X327" s="15">
        <f>SUMIF('18'!B:B,summary!A:A,'18'!D:D)</f>
        <v>0</v>
      </c>
      <c r="Y327" s="15">
        <f>SUMIF('19'!B:B,summary!A:A,'19'!D:D)</f>
        <v>0</v>
      </c>
      <c r="Z327" s="15">
        <f>SUMIF('20'!B:B,summary!A:A,'20'!D:D)</f>
        <v>0</v>
      </c>
      <c r="AA327" s="15">
        <f>SUMIF('21'!B:B,summary!A:A,'21'!D:D)</f>
        <v>0</v>
      </c>
      <c r="AB327" s="15">
        <f>SUMIF('22'!B:B,summary!A:A,'22'!D:D)</f>
        <v>0</v>
      </c>
      <c r="AC327" s="15">
        <f>SUMIF('23'!B:B,summary!A:A,'23'!D:D)</f>
        <v>0</v>
      </c>
      <c r="AD327" s="15">
        <f>SUMIF('24'!B:B,summary!A:A,'24'!D:D)</f>
        <v>0</v>
      </c>
      <c r="AE327" s="15">
        <f>SUMIF('25'!B:B,summary!A:A,'25'!D:D)</f>
        <v>1</v>
      </c>
      <c r="AF327" s="15">
        <f>SUMIF('26'!B:B,summary!A:A,'26'!D:D)</f>
        <v>0</v>
      </c>
      <c r="AG327" s="15">
        <f>SUMIF('27'!B:B,summary!A:A,'27'!D:D)</f>
        <v>0</v>
      </c>
      <c r="AH327" s="15">
        <f>SUMIF('28'!B:B,summary!A:A,'28'!D:D)</f>
        <v>0</v>
      </c>
      <c r="AI327" s="15">
        <f>SUMIF('29'!B:B,summary!A:A,'29'!D:D)</f>
        <v>1</v>
      </c>
      <c r="AJ327" s="15">
        <f>SUMIF('30'!B:B,summary!A:A,'30'!D:D)</f>
        <v>-1</v>
      </c>
      <c r="AK327" s="15">
        <f>SUMIF('31'!B:B,summary!A:A,'31'!D:D)</f>
        <v>0</v>
      </c>
      <c r="AL327" s="41">
        <f t="shared" si="33"/>
        <v>3</v>
      </c>
      <c r="AM327" s="75"/>
      <c r="AN327" s="96">
        <f t="shared" si="34"/>
        <v>0</v>
      </c>
      <c r="AO327" s="74">
        <f t="shared" si="35"/>
        <v>-3</v>
      </c>
      <c r="AP327" s="101"/>
      <c r="AQ327" s="102"/>
      <c r="AR327" s="103"/>
      <c r="AS327" s="103"/>
      <c r="AT327" s="103"/>
      <c r="AU327" s="103"/>
      <c r="AV327" s="103"/>
      <c r="AW327" s="103"/>
      <c r="AX327" s="103"/>
      <c r="AY327" s="103"/>
      <c r="AZ327" s="103"/>
      <c r="BA327" s="103"/>
      <c r="BB327" s="103"/>
      <c r="BC327" s="103"/>
      <c r="BD327" s="103"/>
      <c r="BE327" s="103"/>
      <c r="BF327" s="103"/>
      <c r="BG327" s="103"/>
      <c r="BH327" s="103"/>
      <c r="BI327" s="103"/>
      <c r="BJ327" s="103"/>
      <c r="BK327" s="103"/>
      <c r="BL327" s="103"/>
      <c r="BM327" s="103"/>
      <c r="BN327" s="103"/>
      <c r="BO327" s="103"/>
      <c r="BP327" s="103"/>
      <c r="BQ327" s="103"/>
      <c r="BR327" s="103"/>
      <c r="BS327" s="103"/>
      <c r="BT327" s="103"/>
      <c r="BU327" s="103"/>
      <c r="BV327" s="104"/>
      <c r="BW327" s="104"/>
    </row>
    <row r="328" spans="1:75" ht="20" customHeight="1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15">
        <f>SUMIF('1'!B:B,summary!A:A,'1'!D:D)</f>
        <v>0</v>
      </c>
      <c r="H328" s="15">
        <f>SUMIF('2'!B:B,summary!A:A,'2'!D:D)</f>
        <v>0</v>
      </c>
      <c r="I328" s="15">
        <f>SUMIF('3'!B:B,summary!A:A,'3'!D:D)</f>
        <v>0</v>
      </c>
      <c r="J328" s="15">
        <f>SUMIF('4'!B:B,summary!A:A,'4'!D:D)</f>
        <v>0</v>
      </c>
      <c r="K328" s="15">
        <f>SUMIF('5'!B:B,summary!A:A,'5'!D:D)</f>
        <v>0</v>
      </c>
      <c r="L328" s="15">
        <f>SUMIF('6'!B:B,summary!A:A,'6'!D:D)</f>
        <v>0</v>
      </c>
      <c r="M328" s="15">
        <f>SUMIF('7'!B:B,summary!A:A,'7'!D:D)</f>
        <v>0</v>
      </c>
      <c r="N328" s="15">
        <f>SUMIF('8'!B:B,summary!A:A,'8'!D:D)</f>
        <v>0</v>
      </c>
      <c r="O328" s="15">
        <f>SUMIF('9'!B:B,summary!A:A,'9'!D:D)</f>
        <v>0</v>
      </c>
      <c r="P328" s="15">
        <f>SUMIF('10'!B:B,summary!A:A,'10'!D:D)</f>
        <v>0</v>
      </c>
      <c r="Q328" s="15">
        <f>SUMIF('11'!B:B,summary!A:A,'11'!D:D)</f>
        <v>0</v>
      </c>
      <c r="R328" s="15">
        <f>SUMIF('12'!B:B,summary!A:A,'12'!D:D)</f>
        <v>0</v>
      </c>
      <c r="S328" s="15">
        <f>SUMIF('13'!B:B,summary!A:A,'13'!D:D)</f>
        <v>0</v>
      </c>
      <c r="T328" s="15">
        <f>SUMIF('14'!B:B,summary!A:A,'14'!D:D)</f>
        <v>0</v>
      </c>
      <c r="U328" s="15">
        <f>SUMIF('15'!B:B,summary!A:A,'15'!D:D)</f>
        <v>0</v>
      </c>
      <c r="V328" s="15">
        <f>SUMIF('16'!B:B,summary!A:A,'16'!D:D)</f>
        <v>0</v>
      </c>
      <c r="W328" s="15">
        <f>SUMIF('17'!B:B,summary!A:A,'17'!D:D)</f>
        <v>0</v>
      </c>
      <c r="X328" s="15">
        <f>SUMIF('18'!B:B,summary!A:A,'18'!D:D)</f>
        <v>0</v>
      </c>
      <c r="Y328" s="15">
        <f>SUMIF('19'!B:B,summary!A:A,'19'!D:D)</f>
        <v>1</v>
      </c>
      <c r="Z328" s="15">
        <f>SUMIF('20'!B:B,summary!A:A,'20'!D:D)</f>
        <v>0</v>
      </c>
      <c r="AA328" s="15">
        <f>SUMIF('21'!B:B,summary!A:A,'21'!D:D)</f>
        <v>0</v>
      </c>
      <c r="AB328" s="15">
        <f>SUMIF('22'!B:B,summary!A:A,'22'!D:D)</f>
        <v>0</v>
      </c>
      <c r="AC328" s="15">
        <f>SUMIF('23'!B:B,summary!A:A,'23'!D:D)</f>
        <v>0</v>
      </c>
      <c r="AD328" s="15">
        <f>SUMIF('24'!B:B,summary!A:A,'24'!D:D)</f>
        <v>0</v>
      </c>
      <c r="AE328" s="15">
        <f>SUMIF('25'!B:B,summary!A:A,'25'!D:D)</f>
        <v>0</v>
      </c>
      <c r="AF328" s="15">
        <f>SUMIF('26'!B:B,summary!A:A,'26'!D:D)</f>
        <v>0</v>
      </c>
      <c r="AG328" s="15">
        <f>SUMIF('27'!B:B,summary!A:A,'27'!D:D)</f>
        <v>0</v>
      </c>
      <c r="AH328" s="15">
        <f>SUMIF('28'!B:B,summary!A:A,'28'!D:D)</f>
        <v>0</v>
      </c>
      <c r="AI328" s="15">
        <f>SUMIF('29'!B:B,summary!A:A,'29'!D:D)</f>
        <v>0</v>
      </c>
      <c r="AJ328" s="15">
        <f>SUMIF('30'!B:B,summary!A:A,'30'!D:D)</f>
        <v>0</v>
      </c>
      <c r="AK328" s="15">
        <f>SUMIF('31'!B:B,summary!A:A,'31'!D:D)</f>
        <v>0</v>
      </c>
      <c r="AL328" s="41">
        <f t="shared" si="33"/>
        <v>1</v>
      </c>
      <c r="AM328" s="75"/>
      <c r="AN328" s="96">
        <f t="shared" si="34"/>
        <v>0</v>
      </c>
      <c r="AO328" s="74">
        <f t="shared" si="35"/>
        <v>-1</v>
      </c>
      <c r="AP328" s="101"/>
      <c r="AQ328" s="102"/>
      <c r="AR328" s="103"/>
      <c r="AS328" s="103"/>
      <c r="AT328" s="103"/>
      <c r="AU328" s="103"/>
      <c r="AV328" s="103"/>
      <c r="AW328" s="103"/>
      <c r="AX328" s="103"/>
      <c r="AY328" s="103"/>
      <c r="AZ328" s="103"/>
      <c r="BA328" s="103"/>
      <c r="BB328" s="103"/>
      <c r="BC328" s="103"/>
      <c r="BD328" s="103"/>
      <c r="BE328" s="103"/>
      <c r="BF328" s="103"/>
      <c r="BG328" s="103"/>
      <c r="BH328" s="103"/>
      <c r="BI328" s="103"/>
      <c r="BJ328" s="103"/>
      <c r="BK328" s="103"/>
      <c r="BL328" s="103"/>
      <c r="BM328" s="103"/>
      <c r="BN328" s="103"/>
      <c r="BO328" s="103"/>
      <c r="BP328" s="103"/>
      <c r="BQ328" s="103"/>
      <c r="BR328" s="103"/>
      <c r="BS328" s="103"/>
      <c r="BT328" s="103"/>
      <c r="BU328" s="103"/>
      <c r="BV328" s="104"/>
      <c r="BW328" s="104"/>
    </row>
    <row r="329" spans="1:75" ht="20" customHeight="1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15">
        <f>SUMIF('1'!B:B,summary!A:A,'1'!D:D)</f>
        <v>0</v>
      </c>
      <c r="H329" s="15">
        <f>SUMIF('2'!B:B,summary!A:A,'2'!D:D)</f>
        <v>0</v>
      </c>
      <c r="I329" s="15">
        <f>SUMIF('3'!B:B,summary!A:A,'3'!D:D)</f>
        <v>0</v>
      </c>
      <c r="J329" s="15">
        <f>SUMIF('4'!B:B,summary!A:A,'4'!D:D)</f>
        <v>0</v>
      </c>
      <c r="K329" s="15">
        <f>SUMIF('5'!B:B,summary!A:A,'5'!D:D)</f>
        <v>0</v>
      </c>
      <c r="L329" s="15">
        <f>SUMIF('6'!B:B,summary!A:A,'6'!D:D)</f>
        <v>0</v>
      </c>
      <c r="M329" s="15">
        <f>SUMIF('7'!B:B,summary!A:A,'7'!D:D)</f>
        <v>0</v>
      </c>
      <c r="N329" s="15">
        <f>SUMIF('8'!B:B,summary!A:A,'8'!D:D)</f>
        <v>0</v>
      </c>
      <c r="O329" s="15">
        <f>SUMIF('9'!B:B,summary!A:A,'9'!D:D)</f>
        <v>0</v>
      </c>
      <c r="P329" s="15">
        <f>SUMIF('10'!B:B,summary!A:A,'10'!D:D)</f>
        <v>0</v>
      </c>
      <c r="Q329" s="15">
        <f>SUMIF('11'!B:B,summary!A:A,'11'!D:D)</f>
        <v>0</v>
      </c>
      <c r="R329" s="15">
        <f>SUMIF('12'!B:B,summary!A:A,'12'!D:D)</f>
        <v>0</v>
      </c>
      <c r="S329" s="15">
        <f>SUMIF('13'!B:B,summary!A:A,'13'!D:D)</f>
        <v>0</v>
      </c>
      <c r="T329" s="15">
        <f>SUMIF('14'!B:B,summary!A:A,'14'!D:D)</f>
        <v>0</v>
      </c>
      <c r="U329" s="15">
        <f>SUMIF('15'!B:B,summary!A:A,'15'!D:D)</f>
        <v>0</v>
      </c>
      <c r="V329" s="15">
        <f>SUMIF('16'!B:B,summary!A:A,'16'!D:D)</f>
        <v>0</v>
      </c>
      <c r="W329" s="15">
        <f>SUMIF('17'!B:B,summary!A:A,'17'!D:D)</f>
        <v>0</v>
      </c>
      <c r="X329" s="15">
        <f>SUMIF('18'!B:B,summary!A:A,'18'!D:D)</f>
        <v>0</v>
      </c>
      <c r="Y329" s="15">
        <f>SUMIF('19'!B:B,summary!A:A,'19'!D:D)</f>
        <v>0</v>
      </c>
      <c r="Z329" s="15">
        <f>SUMIF('20'!B:B,summary!A:A,'20'!D:D)</f>
        <v>0</v>
      </c>
      <c r="AA329" s="15">
        <f>SUMIF('21'!B:B,summary!A:A,'21'!D:D)</f>
        <v>0</v>
      </c>
      <c r="AB329" s="15">
        <f>SUMIF('22'!B:B,summary!A:A,'22'!D:D)</f>
        <v>0</v>
      </c>
      <c r="AC329" s="15">
        <f>SUMIF('23'!B:B,summary!A:A,'23'!D:D)</f>
        <v>0</v>
      </c>
      <c r="AD329" s="15">
        <f>SUMIF('24'!B:B,summary!A:A,'24'!D:D)</f>
        <v>0</v>
      </c>
      <c r="AE329" s="15">
        <f>SUMIF('25'!B:B,summary!A:A,'25'!D:D)</f>
        <v>0</v>
      </c>
      <c r="AF329" s="15">
        <f>SUMIF('26'!B:B,summary!A:A,'26'!D:D)</f>
        <v>0</v>
      </c>
      <c r="AG329" s="15">
        <f>SUMIF('27'!B:B,summary!A:A,'27'!D:D)</f>
        <v>0</v>
      </c>
      <c r="AH329" s="15">
        <f>SUMIF('28'!B:B,summary!A:A,'28'!D:D)</f>
        <v>0</v>
      </c>
      <c r="AI329" s="15">
        <f>SUMIF('29'!B:B,summary!A:A,'29'!D:D)</f>
        <v>0</v>
      </c>
      <c r="AJ329" s="15">
        <f>SUMIF('30'!B:B,summary!A:A,'30'!D:D)</f>
        <v>0</v>
      </c>
      <c r="AK329" s="15">
        <f>SUMIF('31'!B:B,summary!A:A,'31'!D:D)</f>
        <v>0</v>
      </c>
      <c r="AL329" s="41">
        <f t="shared" si="33"/>
        <v>0</v>
      </c>
      <c r="AM329" s="75"/>
      <c r="AN329" s="96">
        <f t="shared" si="34"/>
        <v>0</v>
      </c>
      <c r="AO329" s="74">
        <f t="shared" si="35"/>
        <v>0</v>
      </c>
      <c r="AP329" s="101"/>
      <c r="AQ329" s="102"/>
      <c r="AR329" s="103"/>
      <c r="AS329" s="103"/>
      <c r="AT329" s="103"/>
      <c r="AU329" s="103"/>
      <c r="AV329" s="103"/>
      <c r="AW329" s="103"/>
      <c r="AX329" s="103"/>
      <c r="AY329" s="103"/>
      <c r="AZ329" s="103"/>
      <c r="BA329" s="103"/>
      <c r="BB329" s="103"/>
      <c r="BC329" s="103"/>
      <c r="BD329" s="103"/>
      <c r="BE329" s="103"/>
      <c r="BF329" s="103"/>
      <c r="BG329" s="103"/>
      <c r="BH329" s="103"/>
      <c r="BI329" s="103"/>
      <c r="BJ329" s="103"/>
      <c r="BK329" s="103"/>
      <c r="BL329" s="103"/>
      <c r="BM329" s="103"/>
      <c r="BN329" s="103"/>
      <c r="BO329" s="103"/>
      <c r="BP329" s="103"/>
      <c r="BQ329" s="103"/>
      <c r="BR329" s="103"/>
      <c r="BS329" s="103"/>
      <c r="BT329" s="103"/>
      <c r="BU329" s="103"/>
      <c r="BV329" s="104"/>
      <c r="BW329" s="104"/>
    </row>
    <row r="330" spans="1:75" ht="20" customHeight="1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15">
        <f>SUMIF('1'!B:B,summary!A:A,'1'!D:D)</f>
        <v>0</v>
      </c>
      <c r="H330" s="15">
        <f>SUMIF('2'!B:B,summary!A:A,'2'!D:D)</f>
        <v>0</v>
      </c>
      <c r="I330" s="15">
        <f>SUMIF('3'!B:B,summary!A:A,'3'!D:D)</f>
        <v>0</v>
      </c>
      <c r="J330" s="15">
        <f>SUMIF('4'!B:B,summary!A:A,'4'!D:D)</f>
        <v>0</v>
      </c>
      <c r="K330" s="15">
        <f>SUMIF('5'!B:B,summary!A:A,'5'!D:D)</f>
        <v>0</v>
      </c>
      <c r="L330" s="15">
        <f>SUMIF('6'!B:B,summary!A:A,'6'!D:D)</f>
        <v>0</v>
      </c>
      <c r="M330" s="15">
        <f>SUMIF('7'!B:B,summary!A:A,'7'!D:D)</f>
        <v>0</v>
      </c>
      <c r="N330" s="15">
        <f>SUMIF('8'!B:B,summary!A:A,'8'!D:D)</f>
        <v>0</v>
      </c>
      <c r="O330" s="15">
        <f>SUMIF('9'!B:B,summary!A:A,'9'!D:D)</f>
        <v>0</v>
      </c>
      <c r="P330" s="15">
        <f>SUMIF('10'!B:B,summary!A:A,'10'!D:D)</f>
        <v>0</v>
      </c>
      <c r="Q330" s="15">
        <f>SUMIF('11'!B:B,summary!A:A,'11'!D:D)</f>
        <v>0</v>
      </c>
      <c r="R330" s="15">
        <f>SUMIF('12'!B:B,summary!A:A,'12'!D:D)</f>
        <v>0</v>
      </c>
      <c r="S330" s="15">
        <f>SUMIF('13'!B:B,summary!A:A,'13'!D:D)</f>
        <v>0</v>
      </c>
      <c r="T330" s="15">
        <f>SUMIF('14'!B:B,summary!A:A,'14'!D:D)</f>
        <v>0</v>
      </c>
      <c r="U330" s="15">
        <f>SUMIF('15'!B:B,summary!A:A,'15'!D:D)</f>
        <v>0</v>
      </c>
      <c r="V330" s="15">
        <f>SUMIF('16'!B:B,summary!A:A,'16'!D:D)</f>
        <v>0</v>
      </c>
      <c r="W330" s="15">
        <f>SUMIF('17'!B:B,summary!A:A,'17'!D:D)</f>
        <v>0</v>
      </c>
      <c r="X330" s="15">
        <f>SUMIF('18'!B:B,summary!A:A,'18'!D:D)</f>
        <v>0</v>
      </c>
      <c r="Y330" s="15">
        <f>SUMIF('19'!B:B,summary!A:A,'19'!D:D)</f>
        <v>0</v>
      </c>
      <c r="Z330" s="15">
        <f>SUMIF('20'!B:B,summary!A:A,'20'!D:D)</f>
        <v>0</v>
      </c>
      <c r="AA330" s="15">
        <f>SUMIF('21'!B:B,summary!A:A,'21'!D:D)</f>
        <v>0</v>
      </c>
      <c r="AB330" s="15">
        <f>SUMIF('22'!B:B,summary!A:A,'22'!D:D)</f>
        <v>0</v>
      </c>
      <c r="AC330" s="15">
        <f>SUMIF('23'!B:B,summary!A:A,'23'!D:D)</f>
        <v>0</v>
      </c>
      <c r="AD330" s="15">
        <f>SUMIF('24'!B:B,summary!A:A,'24'!D:D)</f>
        <v>0</v>
      </c>
      <c r="AE330" s="15">
        <f>SUMIF('25'!B:B,summary!A:A,'25'!D:D)</f>
        <v>0</v>
      </c>
      <c r="AF330" s="15">
        <f>SUMIF('26'!B:B,summary!A:A,'26'!D:D)</f>
        <v>0</v>
      </c>
      <c r="AG330" s="15">
        <f>SUMIF('27'!B:B,summary!A:A,'27'!D:D)</f>
        <v>0</v>
      </c>
      <c r="AH330" s="15">
        <f>SUMIF('28'!B:B,summary!A:A,'28'!D:D)</f>
        <v>0</v>
      </c>
      <c r="AI330" s="15">
        <f>SUMIF('29'!B:B,summary!A:A,'29'!D:D)</f>
        <v>0</v>
      </c>
      <c r="AJ330" s="15">
        <f>SUMIF('30'!B:B,summary!A:A,'30'!D:D)</f>
        <v>0</v>
      </c>
      <c r="AK330" s="15">
        <f>SUMIF('31'!B:B,summary!A:A,'31'!D:D)</f>
        <v>0</v>
      </c>
      <c r="AL330" s="41">
        <f t="shared" si="33"/>
        <v>0</v>
      </c>
      <c r="AM330" s="75"/>
      <c r="AN330" s="96">
        <f t="shared" si="34"/>
        <v>0</v>
      </c>
      <c r="AO330" s="74">
        <f t="shared" si="35"/>
        <v>0</v>
      </c>
      <c r="AP330" s="101"/>
      <c r="AQ330" s="102"/>
      <c r="AR330" s="103"/>
      <c r="AS330" s="103"/>
      <c r="AT330" s="103"/>
      <c r="AU330" s="103"/>
      <c r="AV330" s="103"/>
      <c r="AW330" s="103"/>
      <c r="AX330" s="103"/>
      <c r="AY330" s="103"/>
      <c r="AZ330" s="103"/>
      <c r="BA330" s="103"/>
      <c r="BB330" s="103"/>
      <c r="BC330" s="103"/>
      <c r="BD330" s="103"/>
      <c r="BE330" s="103"/>
      <c r="BF330" s="103"/>
      <c r="BG330" s="103"/>
      <c r="BH330" s="103"/>
      <c r="BI330" s="103"/>
      <c r="BJ330" s="103"/>
      <c r="BK330" s="103"/>
      <c r="BL330" s="103"/>
      <c r="BM330" s="103"/>
      <c r="BN330" s="103"/>
      <c r="BO330" s="103"/>
      <c r="BP330" s="103"/>
      <c r="BQ330" s="103"/>
      <c r="BR330" s="103"/>
      <c r="BS330" s="103"/>
      <c r="BT330" s="103"/>
      <c r="BU330" s="103"/>
      <c r="BV330" s="104"/>
      <c r="BW330" s="104"/>
    </row>
    <row r="331" spans="1:75" ht="20" customHeight="1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15">
        <f>SUMIF('1'!B:B,summary!A:A,'1'!D:D)</f>
        <v>0</v>
      </c>
      <c r="H331" s="15">
        <f>SUMIF('2'!B:B,summary!A:A,'2'!D:D)</f>
        <v>0</v>
      </c>
      <c r="I331" s="15">
        <f>SUMIF('3'!B:B,summary!A:A,'3'!D:D)</f>
        <v>0</v>
      </c>
      <c r="J331" s="15">
        <f>SUMIF('4'!B:B,summary!A:A,'4'!D:D)</f>
        <v>0</v>
      </c>
      <c r="K331" s="15">
        <f>SUMIF('5'!B:B,summary!A:A,'5'!D:D)</f>
        <v>0</v>
      </c>
      <c r="L331" s="15">
        <f>SUMIF('6'!B:B,summary!A:A,'6'!D:D)</f>
        <v>0</v>
      </c>
      <c r="M331" s="15">
        <f>SUMIF('7'!B:B,summary!A:A,'7'!D:D)</f>
        <v>0</v>
      </c>
      <c r="N331" s="15">
        <f>SUMIF('8'!B:B,summary!A:A,'8'!D:D)</f>
        <v>0</v>
      </c>
      <c r="O331" s="15">
        <f>SUMIF('9'!B:B,summary!A:A,'9'!D:D)</f>
        <v>0</v>
      </c>
      <c r="P331" s="15">
        <f>SUMIF('10'!B:B,summary!A:A,'10'!D:D)</f>
        <v>0</v>
      </c>
      <c r="Q331" s="15">
        <f>SUMIF('11'!B:B,summary!A:A,'11'!D:D)</f>
        <v>0</v>
      </c>
      <c r="R331" s="15">
        <f>SUMIF('12'!B:B,summary!A:A,'12'!D:D)</f>
        <v>0</v>
      </c>
      <c r="S331" s="15">
        <f>SUMIF('13'!B:B,summary!A:A,'13'!D:D)</f>
        <v>0</v>
      </c>
      <c r="T331" s="15">
        <f>SUMIF('14'!B:B,summary!A:A,'14'!D:D)</f>
        <v>0</v>
      </c>
      <c r="U331" s="15">
        <f>SUMIF('15'!B:B,summary!A:A,'15'!D:D)</f>
        <v>0</v>
      </c>
      <c r="V331" s="15">
        <f>SUMIF('16'!B:B,summary!A:A,'16'!D:D)</f>
        <v>0</v>
      </c>
      <c r="W331" s="15">
        <f>SUMIF('17'!B:B,summary!A:A,'17'!D:D)</f>
        <v>0</v>
      </c>
      <c r="X331" s="15">
        <f>SUMIF('18'!B:B,summary!A:A,'18'!D:D)</f>
        <v>0</v>
      </c>
      <c r="Y331" s="15">
        <f>SUMIF('19'!B:B,summary!A:A,'19'!D:D)</f>
        <v>0</v>
      </c>
      <c r="Z331" s="15">
        <f>SUMIF('20'!B:B,summary!A:A,'20'!D:D)</f>
        <v>0</v>
      </c>
      <c r="AA331" s="15">
        <f>SUMIF('21'!B:B,summary!A:A,'21'!D:D)</f>
        <v>0</v>
      </c>
      <c r="AB331" s="15">
        <f>SUMIF('22'!B:B,summary!A:A,'22'!D:D)</f>
        <v>0</v>
      </c>
      <c r="AC331" s="15">
        <f>SUMIF('23'!B:B,summary!A:A,'23'!D:D)</f>
        <v>0</v>
      </c>
      <c r="AD331" s="15">
        <f>SUMIF('24'!B:B,summary!A:A,'24'!D:D)</f>
        <v>0</v>
      </c>
      <c r="AE331" s="15">
        <f>SUMIF('25'!B:B,summary!A:A,'25'!D:D)</f>
        <v>0</v>
      </c>
      <c r="AF331" s="15">
        <f>SUMIF('26'!B:B,summary!A:A,'26'!D:D)</f>
        <v>0</v>
      </c>
      <c r="AG331" s="15">
        <f>SUMIF('27'!B:B,summary!A:A,'27'!D:D)</f>
        <v>0</v>
      </c>
      <c r="AH331" s="15">
        <f>SUMIF('28'!B:B,summary!A:A,'28'!D:D)</f>
        <v>0</v>
      </c>
      <c r="AI331" s="15">
        <f>SUMIF('29'!B:B,summary!A:A,'29'!D:D)</f>
        <v>0</v>
      </c>
      <c r="AJ331" s="15">
        <f>SUMIF('30'!B:B,summary!A:A,'30'!D:D)</f>
        <v>0</v>
      </c>
      <c r="AK331" s="15">
        <f>SUMIF('31'!B:B,summary!A:A,'31'!D:D)</f>
        <v>0</v>
      </c>
      <c r="AL331" s="41">
        <f t="shared" si="33"/>
        <v>0</v>
      </c>
      <c r="AM331" s="75"/>
      <c r="AN331" s="96">
        <f t="shared" si="34"/>
        <v>0</v>
      </c>
      <c r="AO331" s="74">
        <f t="shared" si="35"/>
        <v>0</v>
      </c>
      <c r="AP331" s="101"/>
      <c r="AQ331" s="102"/>
      <c r="AR331" s="103"/>
      <c r="AS331" s="103"/>
      <c r="AT331" s="103"/>
      <c r="AU331" s="103"/>
      <c r="AV331" s="103"/>
      <c r="AW331" s="103"/>
      <c r="AX331" s="103"/>
      <c r="AY331" s="103"/>
      <c r="AZ331" s="103"/>
      <c r="BA331" s="103"/>
      <c r="BB331" s="103"/>
      <c r="BC331" s="103"/>
      <c r="BD331" s="103"/>
      <c r="BE331" s="103"/>
      <c r="BF331" s="103"/>
      <c r="BG331" s="103"/>
      <c r="BH331" s="103"/>
      <c r="BI331" s="103"/>
      <c r="BJ331" s="103"/>
      <c r="BK331" s="103"/>
      <c r="BL331" s="103"/>
      <c r="BM331" s="103"/>
      <c r="BN331" s="103"/>
      <c r="BO331" s="103"/>
      <c r="BP331" s="103"/>
      <c r="BQ331" s="103"/>
      <c r="BR331" s="103"/>
      <c r="BS331" s="103"/>
      <c r="BT331" s="103"/>
      <c r="BU331" s="103"/>
      <c r="BV331" s="104"/>
      <c r="BW331" s="104"/>
    </row>
    <row r="332" spans="1:75" ht="20" customHeight="1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15">
        <f>SUMIF('1'!B:B,summary!A:A,'1'!D:D)</f>
        <v>0</v>
      </c>
      <c r="H332" s="15">
        <f>SUMIF('2'!B:B,summary!A:A,'2'!D:D)</f>
        <v>0</v>
      </c>
      <c r="I332" s="15">
        <f>SUMIF('3'!B:B,summary!A:A,'3'!D:D)</f>
        <v>0</v>
      </c>
      <c r="J332" s="15">
        <f>SUMIF('4'!B:B,summary!A:A,'4'!D:D)</f>
        <v>0</v>
      </c>
      <c r="K332" s="15">
        <f>SUMIF('5'!B:B,summary!A:A,'5'!D:D)</f>
        <v>0</v>
      </c>
      <c r="L332" s="15">
        <f>SUMIF('6'!B:B,summary!A:A,'6'!D:D)</f>
        <v>0</v>
      </c>
      <c r="M332" s="15">
        <f>SUMIF('7'!B:B,summary!A:A,'7'!D:D)</f>
        <v>0</v>
      </c>
      <c r="N332" s="15">
        <f>SUMIF('8'!B:B,summary!A:A,'8'!D:D)</f>
        <v>0</v>
      </c>
      <c r="O332" s="15">
        <f>SUMIF('9'!B:B,summary!A:A,'9'!D:D)</f>
        <v>0</v>
      </c>
      <c r="P332" s="15">
        <f>SUMIF('10'!B:B,summary!A:A,'10'!D:D)</f>
        <v>0</v>
      </c>
      <c r="Q332" s="15">
        <f>SUMIF('11'!B:B,summary!A:A,'11'!D:D)</f>
        <v>0</v>
      </c>
      <c r="R332" s="15">
        <f>SUMIF('12'!B:B,summary!A:A,'12'!D:D)</f>
        <v>0</v>
      </c>
      <c r="S332" s="15">
        <f>SUMIF('13'!B:B,summary!A:A,'13'!D:D)</f>
        <v>0</v>
      </c>
      <c r="T332" s="15">
        <f>SUMIF('14'!B:B,summary!A:A,'14'!D:D)</f>
        <v>0</v>
      </c>
      <c r="U332" s="15">
        <f>SUMIF('15'!B:B,summary!A:A,'15'!D:D)</f>
        <v>0</v>
      </c>
      <c r="V332" s="15">
        <f>SUMIF('16'!B:B,summary!A:A,'16'!D:D)</f>
        <v>0</v>
      </c>
      <c r="W332" s="15">
        <f>SUMIF('17'!B:B,summary!A:A,'17'!D:D)</f>
        <v>0</v>
      </c>
      <c r="X332" s="15">
        <f>SUMIF('18'!B:B,summary!A:A,'18'!D:D)</f>
        <v>0</v>
      </c>
      <c r="Y332" s="15">
        <f>SUMIF('19'!B:B,summary!A:A,'19'!D:D)</f>
        <v>0</v>
      </c>
      <c r="Z332" s="15">
        <f>SUMIF('20'!B:B,summary!A:A,'20'!D:D)</f>
        <v>0</v>
      </c>
      <c r="AA332" s="15">
        <f>SUMIF('21'!B:B,summary!A:A,'21'!D:D)</f>
        <v>0</v>
      </c>
      <c r="AB332" s="15">
        <f>SUMIF('22'!B:B,summary!A:A,'22'!D:D)</f>
        <v>0</v>
      </c>
      <c r="AC332" s="15">
        <f>SUMIF('23'!B:B,summary!A:A,'23'!D:D)</f>
        <v>0</v>
      </c>
      <c r="AD332" s="15">
        <f>SUMIF('24'!B:B,summary!A:A,'24'!D:D)</f>
        <v>0</v>
      </c>
      <c r="AE332" s="15">
        <f>SUMIF('25'!B:B,summary!A:A,'25'!D:D)</f>
        <v>0</v>
      </c>
      <c r="AF332" s="15">
        <f>SUMIF('26'!B:B,summary!A:A,'26'!D:D)</f>
        <v>0</v>
      </c>
      <c r="AG332" s="15">
        <f>SUMIF('27'!B:B,summary!A:A,'27'!D:D)</f>
        <v>0</v>
      </c>
      <c r="AH332" s="15">
        <f>SUMIF('28'!B:B,summary!A:A,'28'!D:D)</f>
        <v>0</v>
      </c>
      <c r="AI332" s="15">
        <f>SUMIF('29'!B:B,summary!A:A,'29'!D:D)</f>
        <v>0</v>
      </c>
      <c r="AJ332" s="15">
        <f>SUMIF('30'!B:B,summary!A:A,'30'!D:D)</f>
        <v>0</v>
      </c>
      <c r="AK332" s="15">
        <f>SUMIF('31'!B:B,summary!A:A,'31'!D:D)</f>
        <v>0</v>
      </c>
      <c r="AL332" s="41">
        <f t="shared" ref="AL332:AL364" si="36">SUM(G332:AK332)</f>
        <v>0</v>
      </c>
      <c r="AM332" s="75"/>
      <c r="AN332" s="96">
        <f t="shared" si="34"/>
        <v>0</v>
      </c>
      <c r="AO332" s="74">
        <f t="shared" si="35"/>
        <v>0</v>
      </c>
      <c r="AP332" s="101"/>
      <c r="AQ332" s="102"/>
      <c r="AR332" s="103"/>
      <c r="AS332" s="103"/>
      <c r="AT332" s="103"/>
      <c r="AU332" s="103"/>
      <c r="AV332" s="103"/>
      <c r="AW332" s="103"/>
      <c r="AX332" s="103"/>
      <c r="AY332" s="103"/>
      <c r="AZ332" s="103"/>
      <c r="BA332" s="103"/>
      <c r="BB332" s="103"/>
      <c r="BC332" s="103"/>
      <c r="BD332" s="103"/>
      <c r="BE332" s="103"/>
      <c r="BF332" s="103"/>
      <c r="BG332" s="103"/>
      <c r="BH332" s="103"/>
      <c r="BI332" s="103"/>
      <c r="BJ332" s="103"/>
      <c r="BK332" s="103"/>
      <c r="BL332" s="103"/>
      <c r="BM332" s="103"/>
      <c r="BN332" s="103"/>
      <c r="BO332" s="103"/>
      <c r="BP332" s="103"/>
      <c r="BQ332" s="103"/>
      <c r="BR332" s="103"/>
      <c r="BS332" s="103"/>
      <c r="BT332" s="103"/>
      <c r="BU332" s="103"/>
      <c r="BV332" s="104"/>
      <c r="BW332" s="104"/>
    </row>
    <row r="333" spans="1:75" ht="20" customHeight="1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15">
        <f>SUMIF('1'!B:B,summary!A:A,'1'!D:D)</f>
        <v>0</v>
      </c>
      <c r="H333" s="15">
        <f>SUMIF('2'!B:B,summary!A:A,'2'!D:D)</f>
        <v>0</v>
      </c>
      <c r="I333" s="15">
        <f>SUMIF('3'!B:B,summary!A:A,'3'!D:D)</f>
        <v>0</v>
      </c>
      <c r="J333" s="15">
        <f>SUMIF('4'!B:B,summary!A:A,'4'!D:D)</f>
        <v>0</v>
      </c>
      <c r="K333" s="15">
        <f>SUMIF('5'!B:B,summary!A:A,'5'!D:D)</f>
        <v>0</v>
      </c>
      <c r="L333" s="15">
        <f>SUMIF('6'!B:B,summary!A:A,'6'!D:D)</f>
        <v>0</v>
      </c>
      <c r="M333" s="15">
        <f>SUMIF('7'!B:B,summary!A:A,'7'!D:D)</f>
        <v>0</v>
      </c>
      <c r="N333" s="15">
        <f>SUMIF('8'!B:B,summary!A:A,'8'!D:D)</f>
        <v>0</v>
      </c>
      <c r="O333" s="15">
        <f>SUMIF('9'!B:B,summary!A:A,'9'!D:D)</f>
        <v>0</v>
      </c>
      <c r="P333" s="15">
        <f>SUMIF('10'!B:B,summary!A:A,'10'!D:D)</f>
        <v>0</v>
      </c>
      <c r="Q333" s="15">
        <f>SUMIF('11'!B:B,summary!A:A,'11'!D:D)</f>
        <v>0</v>
      </c>
      <c r="R333" s="15">
        <f>SUMIF('12'!B:B,summary!A:A,'12'!D:D)</f>
        <v>0</v>
      </c>
      <c r="S333" s="15">
        <f>SUMIF('13'!B:B,summary!A:A,'13'!D:D)</f>
        <v>0</v>
      </c>
      <c r="T333" s="15">
        <f>SUMIF('14'!B:B,summary!A:A,'14'!D:D)</f>
        <v>0</v>
      </c>
      <c r="U333" s="15">
        <f>SUMIF('15'!B:B,summary!A:A,'15'!D:D)</f>
        <v>0</v>
      </c>
      <c r="V333" s="15">
        <f>SUMIF('16'!B:B,summary!A:A,'16'!D:D)</f>
        <v>0</v>
      </c>
      <c r="W333" s="15">
        <f>SUMIF('17'!B:B,summary!A:A,'17'!D:D)</f>
        <v>0</v>
      </c>
      <c r="X333" s="15">
        <f>SUMIF('18'!B:B,summary!A:A,'18'!D:D)</f>
        <v>0</v>
      </c>
      <c r="Y333" s="15">
        <f>SUMIF('19'!B:B,summary!A:A,'19'!D:D)</f>
        <v>0</v>
      </c>
      <c r="Z333" s="15">
        <f>SUMIF('20'!B:B,summary!A:A,'20'!D:D)</f>
        <v>0</v>
      </c>
      <c r="AA333" s="15">
        <f>SUMIF('21'!B:B,summary!A:A,'21'!D:D)</f>
        <v>0</v>
      </c>
      <c r="AB333" s="15">
        <f>SUMIF('22'!B:B,summary!A:A,'22'!D:D)</f>
        <v>0</v>
      </c>
      <c r="AC333" s="15">
        <f>SUMIF('23'!B:B,summary!A:A,'23'!D:D)</f>
        <v>0</v>
      </c>
      <c r="AD333" s="15">
        <f>SUMIF('24'!B:B,summary!A:A,'24'!D:D)</f>
        <v>0</v>
      </c>
      <c r="AE333" s="15">
        <f>SUMIF('25'!B:B,summary!A:A,'25'!D:D)</f>
        <v>0</v>
      </c>
      <c r="AF333" s="15">
        <f>SUMIF('26'!B:B,summary!A:A,'26'!D:D)</f>
        <v>0</v>
      </c>
      <c r="AG333" s="15">
        <f>SUMIF('27'!B:B,summary!A:A,'27'!D:D)</f>
        <v>0</v>
      </c>
      <c r="AH333" s="15">
        <f>SUMIF('28'!B:B,summary!A:A,'28'!D:D)</f>
        <v>0</v>
      </c>
      <c r="AI333" s="15">
        <f>SUMIF('29'!B:B,summary!A:A,'29'!D:D)</f>
        <v>0</v>
      </c>
      <c r="AJ333" s="15">
        <f>SUMIF('30'!B:B,summary!A:A,'30'!D:D)</f>
        <v>0</v>
      </c>
      <c r="AK333" s="15">
        <f>SUMIF('31'!B:B,summary!A:A,'31'!D:D)</f>
        <v>0</v>
      </c>
      <c r="AL333" s="41">
        <f t="shared" si="36"/>
        <v>0</v>
      </c>
      <c r="AM333" s="75"/>
      <c r="AN333" s="96">
        <f t="shared" si="34"/>
        <v>0</v>
      </c>
      <c r="AO333" s="74">
        <f t="shared" si="35"/>
        <v>0</v>
      </c>
      <c r="AP333" s="101"/>
      <c r="AQ333" s="102"/>
      <c r="AR333" s="103"/>
      <c r="AS333" s="103"/>
      <c r="AT333" s="103"/>
      <c r="AU333" s="103"/>
      <c r="AV333" s="103"/>
      <c r="AW333" s="103"/>
      <c r="AX333" s="103"/>
      <c r="AY333" s="103"/>
      <c r="AZ333" s="103"/>
      <c r="BA333" s="103"/>
      <c r="BB333" s="103"/>
      <c r="BC333" s="103"/>
      <c r="BD333" s="103"/>
      <c r="BE333" s="103"/>
      <c r="BF333" s="103"/>
      <c r="BG333" s="103"/>
      <c r="BH333" s="103"/>
      <c r="BI333" s="103"/>
      <c r="BJ333" s="103"/>
      <c r="BK333" s="103"/>
      <c r="BL333" s="103"/>
      <c r="BM333" s="103"/>
      <c r="BN333" s="103"/>
      <c r="BO333" s="103"/>
      <c r="BP333" s="103"/>
      <c r="BQ333" s="103"/>
      <c r="BR333" s="103"/>
      <c r="BS333" s="103"/>
      <c r="BT333" s="103"/>
      <c r="BU333" s="103"/>
      <c r="BV333" s="104"/>
      <c r="BW333" s="104"/>
    </row>
    <row r="334" spans="1:75" ht="20" customHeight="1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15">
        <f>SUMIF('1'!B:B,summary!A:A,'1'!D:D)</f>
        <v>0</v>
      </c>
      <c r="H334" s="15">
        <f>SUMIF('2'!B:B,summary!A:A,'2'!D:D)</f>
        <v>0</v>
      </c>
      <c r="I334" s="15">
        <f>SUMIF('3'!B:B,summary!A:A,'3'!D:D)</f>
        <v>0</v>
      </c>
      <c r="J334" s="15">
        <f>SUMIF('4'!B:B,summary!A:A,'4'!D:D)</f>
        <v>0</v>
      </c>
      <c r="K334" s="15">
        <f>SUMIF('5'!B:B,summary!A:A,'5'!D:D)</f>
        <v>0</v>
      </c>
      <c r="L334" s="15">
        <f>SUMIF('6'!B:B,summary!A:A,'6'!D:D)</f>
        <v>0</v>
      </c>
      <c r="M334" s="15">
        <f>SUMIF('7'!B:B,summary!A:A,'7'!D:D)</f>
        <v>0</v>
      </c>
      <c r="N334" s="15">
        <f>SUMIF('8'!B:B,summary!A:A,'8'!D:D)</f>
        <v>0</v>
      </c>
      <c r="O334" s="15">
        <f>SUMIF('9'!B:B,summary!A:A,'9'!D:D)</f>
        <v>0</v>
      </c>
      <c r="P334" s="15">
        <f>SUMIF('10'!B:B,summary!A:A,'10'!D:D)</f>
        <v>0</v>
      </c>
      <c r="Q334" s="15">
        <f>SUMIF('11'!B:B,summary!A:A,'11'!D:D)</f>
        <v>0</v>
      </c>
      <c r="R334" s="15">
        <f>SUMIF('12'!B:B,summary!A:A,'12'!D:D)</f>
        <v>0</v>
      </c>
      <c r="S334" s="15">
        <f>SUMIF('13'!B:B,summary!A:A,'13'!D:D)</f>
        <v>0</v>
      </c>
      <c r="T334" s="15">
        <f>SUMIF('14'!B:B,summary!A:A,'14'!D:D)</f>
        <v>0</v>
      </c>
      <c r="U334" s="15">
        <f>SUMIF('15'!B:B,summary!A:A,'15'!D:D)</f>
        <v>0</v>
      </c>
      <c r="V334" s="15">
        <f>SUMIF('16'!B:B,summary!A:A,'16'!D:D)</f>
        <v>0</v>
      </c>
      <c r="W334" s="15">
        <f>SUMIF('17'!B:B,summary!A:A,'17'!D:D)</f>
        <v>0</v>
      </c>
      <c r="X334" s="15">
        <f>SUMIF('18'!B:B,summary!A:A,'18'!D:D)</f>
        <v>0</v>
      </c>
      <c r="Y334" s="15">
        <f>SUMIF('19'!B:B,summary!A:A,'19'!D:D)</f>
        <v>0</v>
      </c>
      <c r="Z334" s="15">
        <f>SUMIF('20'!B:B,summary!A:A,'20'!D:D)</f>
        <v>0</v>
      </c>
      <c r="AA334" s="15">
        <f>SUMIF('21'!B:B,summary!A:A,'21'!D:D)</f>
        <v>0</v>
      </c>
      <c r="AB334" s="15">
        <f>SUMIF('22'!B:B,summary!A:A,'22'!D:D)</f>
        <v>0</v>
      </c>
      <c r="AC334" s="15">
        <f>SUMIF('23'!B:B,summary!A:A,'23'!D:D)</f>
        <v>0</v>
      </c>
      <c r="AD334" s="15">
        <f>SUMIF('24'!B:B,summary!A:A,'24'!D:D)</f>
        <v>0</v>
      </c>
      <c r="AE334" s="15">
        <f>SUMIF('25'!B:B,summary!A:A,'25'!D:D)</f>
        <v>0</v>
      </c>
      <c r="AF334" s="15">
        <f>SUMIF('26'!B:B,summary!A:A,'26'!D:D)</f>
        <v>0</v>
      </c>
      <c r="AG334" s="15">
        <f>SUMIF('27'!B:B,summary!A:A,'27'!D:D)</f>
        <v>0</v>
      </c>
      <c r="AH334" s="15">
        <f>SUMIF('28'!B:B,summary!A:A,'28'!D:D)</f>
        <v>0</v>
      </c>
      <c r="AI334" s="15">
        <f>SUMIF('29'!B:B,summary!A:A,'29'!D:D)</f>
        <v>0</v>
      </c>
      <c r="AJ334" s="15">
        <f>SUMIF('30'!B:B,summary!A:A,'30'!D:D)</f>
        <v>0</v>
      </c>
      <c r="AK334" s="15">
        <f>SUMIF('31'!B:B,summary!A:A,'31'!D:D)</f>
        <v>0</v>
      </c>
      <c r="AL334" s="41">
        <f t="shared" si="36"/>
        <v>0</v>
      </c>
      <c r="AM334" s="75"/>
      <c r="AN334" s="96">
        <f t="shared" si="34"/>
        <v>0</v>
      </c>
      <c r="AO334" s="74">
        <f t="shared" si="35"/>
        <v>0</v>
      </c>
      <c r="AP334" s="101"/>
      <c r="AQ334" s="102"/>
      <c r="AR334" s="103"/>
      <c r="AS334" s="103"/>
      <c r="AT334" s="103"/>
      <c r="AU334" s="103"/>
      <c r="AV334" s="103"/>
      <c r="AW334" s="103"/>
      <c r="AX334" s="103"/>
      <c r="AY334" s="103"/>
      <c r="AZ334" s="103"/>
      <c r="BA334" s="103"/>
      <c r="BB334" s="103"/>
      <c r="BC334" s="103"/>
      <c r="BD334" s="103"/>
      <c r="BE334" s="103"/>
      <c r="BF334" s="103"/>
      <c r="BG334" s="103"/>
      <c r="BH334" s="103"/>
      <c r="BI334" s="103"/>
      <c r="BJ334" s="103"/>
      <c r="BK334" s="103"/>
      <c r="BL334" s="103"/>
      <c r="BM334" s="103"/>
      <c r="BN334" s="103"/>
      <c r="BO334" s="103"/>
      <c r="BP334" s="103"/>
      <c r="BQ334" s="103"/>
      <c r="BR334" s="103"/>
      <c r="BS334" s="103"/>
      <c r="BT334" s="103"/>
      <c r="BU334" s="103"/>
      <c r="BV334" s="104"/>
      <c r="BW334" s="104"/>
    </row>
    <row r="335" spans="1:75" ht="20" customHeight="1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15">
        <f>SUMIF('1'!B:B,summary!A:A,'1'!D:D)</f>
        <v>0</v>
      </c>
      <c r="H335" s="15">
        <f>SUMIF('2'!B:B,summary!A:A,'2'!D:D)</f>
        <v>0</v>
      </c>
      <c r="I335" s="15">
        <f>SUMIF('3'!B:B,summary!A:A,'3'!D:D)</f>
        <v>0</v>
      </c>
      <c r="J335" s="15">
        <f>SUMIF('4'!B:B,summary!A:A,'4'!D:D)</f>
        <v>0</v>
      </c>
      <c r="K335" s="15">
        <f>SUMIF('5'!B:B,summary!A:A,'5'!D:D)</f>
        <v>0</v>
      </c>
      <c r="L335" s="15">
        <f>SUMIF('6'!B:B,summary!A:A,'6'!D:D)</f>
        <v>0</v>
      </c>
      <c r="M335" s="15">
        <f>SUMIF('7'!B:B,summary!A:A,'7'!D:D)</f>
        <v>0</v>
      </c>
      <c r="N335" s="15">
        <f>SUMIF('8'!B:B,summary!A:A,'8'!D:D)</f>
        <v>0</v>
      </c>
      <c r="O335" s="15">
        <f>SUMIF('9'!B:B,summary!A:A,'9'!D:D)</f>
        <v>0</v>
      </c>
      <c r="P335" s="15">
        <f>SUMIF('10'!B:B,summary!A:A,'10'!D:D)</f>
        <v>0</v>
      </c>
      <c r="Q335" s="15">
        <f>SUMIF('11'!B:B,summary!A:A,'11'!D:D)</f>
        <v>0</v>
      </c>
      <c r="R335" s="15">
        <f>SUMIF('12'!B:B,summary!A:A,'12'!D:D)</f>
        <v>0</v>
      </c>
      <c r="S335" s="15">
        <f>SUMIF('13'!B:B,summary!A:A,'13'!D:D)</f>
        <v>0</v>
      </c>
      <c r="T335" s="15">
        <f>SUMIF('14'!B:B,summary!A:A,'14'!D:D)</f>
        <v>0</v>
      </c>
      <c r="U335" s="15">
        <f>SUMIF('15'!B:B,summary!A:A,'15'!D:D)</f>
        <v>0</v>
      </c>
      <c r="V335" s="15">
        <f>SUMIF('16'!B:B,summary!A:A,'16'!D:D)</f>
        <v>0</v>
      </c>
      <c r="W335" s="15">
        <f>SUMIF('17'!B:B,summary!A:A,'17'!D:D)</f>
        <v>0</v>
      </c>
      <c r="X335" s="15">
        <f>SUMIF('18'!B:B,summary!A:A,'18'!D:D)</f>
        <v>0</v>
      </c>
      <c r="Y335" s="15">
        <f>SUMIF('19'!B:B,summary!A:A,'19'!D:D)</f>
        <v>0</v>
      </c>
      <c r="Z335" s="15">
        <f>SUMIF('20'!B:B,summary!A:A,'20'!D:D)</f>
        <v>0</v>
      </c>
      <c r="AA335" s="15">
        <f>SUMIF('21'!B:B,summary!A:A,'21'!D:D)</f>
        <v>0</v>
      </c>
      <c r="AB335" s="15">
        <f>SUMIF('22'!B:B,summary!A:A,'22'!D:D)</f>
        <v>0</v>
      </c>
      <c r="AC335" s="15">
        <f>SUMIF('23'!B:B,summary!A:A,'23'!D:D)</f>
        <v>0</v>
      </c>
      <c r="AD335" s="15">
        <f>SUMIF('24'!B:B,summary!A:A,'24'!D:D)</f>
        <v>0</v>
      </c>
      <c r="AE335" s="15">
        <f>SUMIF('25'!B:B,summary!A:A,'25'!D:D)</f>
        <v>0</v>
      </c>
      <c r="AF335" s="15">
        <f>SUMIF('26'!B:B,summary!A:A,'26'!D:D)</f>
        <v>0</v>
      </c>
      <c r="AG335" s="15">
        <f>SUMIF('27'!B:B,summary!A:A,'27'!D:D)</f>
        <v>0</v>
      </c>
      <c r="AH335" s="15">
        <f>SUMIF('28'!B:B,summary!A:A,'28'!D:D)</f>
        <v>0</v>
      </c>
      <c r="AI335" s="15">
        <f>SUMIF('29'!B:B,summary!A:A,'29'!D:D)</f>
        <v>0</v>
      </c>
      <c r="AJ335" s="15">
        <f>SUMIF('30'!B:B,summary!A:A,'30'!D:D)</f>
        <v>0</v>
      </c>
      <c r="AK335" s="15">
        <f>SUMIF('31'!B:B,summary!A:A,'31'!D:D)</f>
        <v>0</v>
      </c>
      <c r="AL335" s="41">
        <f t="shared" si="36"/>
        <v>0</v>
      </c>
      <c r="AM335" s="75"/>
      <c r="AN335" s="96">
        <f t="shared" si="34"/>
        <v>0</v>
      </c>
      <c r="AO335" s="74">
        <f t="shared" si="35"/>
        <v>0</v>
      </c>
      <c r="AP335" s="101"/>
      <c r="AQ335" s="102"/>
      <c r="AR335" s="103"/>
      <c r="AS335" s="103"/>
      <c r="AT335" s="103"/>
      <c r="AU335" s="103"/>
      <c r="AV335" s="103"/>
      <c r="AW335" s="103"/>
      <c r="AX335" s="103"/>
      <c r="AY335" s="103"/>
      <c r="AZ335" s="103"/>
      <c r="BA335" s="103"/>
      <c r="BB335" s="103"/>
      <c r="BC335" s="103"/>
      <c r="BD335" s="103"/>
      <c r="BE335" s="103"/>
      <c r="BF335" s="103"/>
      <c r="BG335" s="103"/>
      <c r="BH335" s="103"/>
      <c r="BI335" s="103"/>
      <c r="BJ335" s="103"/>
      <c r="BK335" s="103"/>
      <c r="BL335" s="103"/>
      <c r="BM335" s="103"/>
      <c r="BN335" s="103"/>
      <c r="BO335" s="103"/>
      <c r="BP335" s="103"/>
      <c r="BQ335" s="103"/>
      <c r="BR335" s="103"/>
      <c r="BS335" s="103"/>
      <c r="BT335" s="103"/>
      <c r="BU335" s="103"/>
      <c r="BV335" s="104"/>
      <c r="BW335" s="104"/>
    </row>
    <row r="336" spans="1:75" ht="20" customHeight="1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15">
        <f>SUMIF('1'!B:B,summary!A:A,'1'!D:D)</f>
        <v>0</v>
      </c>
      <c r="H336" s="15">
        <f>SUMIF('2'!B:B,summary!A:A,'2'!D:D)</f>
        <v>0</v>
      </c>
      <c r="I336" s="15">
        <f>SUMIF('3'!B:B,summary!A:A,'3'!D:D)</f>
        <v>0</v>
      </c>
      <c r="J336" s="15">
        <f>SUMIF('4'!B:B,summary!A:A,'4'!D:D)</f>
        <v>0</v>
      </c>
      <c r="K336" s="15">
        <f>SUMIF('5'!B:B,summary!A:A,'5'!D:D)</f>
        <v>0</v>
      </c>
      <c r="L336" s="15">
        <f>SUMIF('6'!B:B,summary!A:A,'6'!D:D)</f>
        <v>0</v>
      </c>
      <c r="M336" s="15">
        <f>SUMIF('7'!B:B,summary!A:A,'7'!D:D)</f>
        <v>0</v>
      </c>
      <c r="N336" s="15">
        <f>SUMIF('8'!B:B,summary!A:A,'8'!D:D)</f>
        <v>0</v>
      </c>
      <c r="O336" s="15">
        <f>SUMIF('9'!B:B,summary!A:A,'9'!D:D)</f>
        <v>0</v>
      </c>
      <c r="P336" s="15">
        <f>SUMIF('10'!B:B,summary!A:A,'10'!D:D)</f>
        <v>0</v>
      </c>
      <c r="Q336" s="15">
        <f>SUMIF('11'!B:B,summary!A:A,'11'!D:D)</f>
        <v>0</v>
      </c>
      <c r="R336" s="15">
        <f>SUMIF('12'!B:B,summary!A:A,'12'!D:D)</f>
        <v>0</v>
      </c>
      <c r="S336" s="15">
        <f>SUMIF('13'!B:B,summary!A:A,'13'!D:D)</f>
        <v>0</v>
      </c>
      <c r="T336" s="15">
        <f>SUMIF('14'!B:B,summary!A:A,'14'!D:D)</f>
        <v>0</v>
      </c>
      <c r="U336" s="15">
        <f>SUMIF('15'!B:B,summary!A:A,'15'!D:D)</f>
        <v>0</v>
      </c>
      <c r="V336" s="15">
        <f>SUMIF('16'!B:B,summary!A:A,'16'!D:D)</f>
        <v>0</v>
      </c>
      <c r="W336" s="15">
        <f>SUMIF('17'!B:B,summary!A:A,'17'!D:D)</f>
        <v>0</v>
      </c>
      <c r="X336" s="15">
        <f>SUMIF('18'!B:B,summary!A:A,'18'!D:D)</f>
        <v>0</v>
      </c>
      <c r="Y336" s="15">
        <f>SUMIF('19'!B:B,summary!A:A,'19'!D:D)</f>
        <v>0</v>
      </c>
      <c r="Z336" s="15">
        <f>SUMIF('20'!B:B,summary!A:A,'20'!D:D)</f>
        <v>0</v>
      </c>
      <c r="AA336" s="15">
        <f>SUMIF('21'!B:B,summary!A:A,'21'!D:D)</f>
        <v>0</v>
      </c>
      <c r="AB336" s="15">
        <f>SUMIF('22'!B:B,summary!A:A,'22'!D:D)</f>
        <v>0</v>
      </c>
      <c r="AC336" s="15">
        <f>SUMIF('23'!B:B,summary!A:A,'23'!D:D)</f>
        <v>0</v>
      </c>
      <c r="AD336" s="15">
        <f>SUMIF('24'!B:B,summary!A:A,'24'!D:D)</f>
        <v>0</v>
      </c>
      <c r="AE336" s="15">
        <f>SUMIF('25'!B:B,summary!A:A,'25'!D:D)</f>
        <v>0</v>
      </c>
      <c r="AF336" s="15">
        <f>SUMIF('26'!B:B,summary!A:A,'26'!D:D)</f>
        <v>0</v>
      </c>
      <c r="AG336" s="15">
        <f>SUMIF('27'!B:B,summary!A:A,'27'!D:D)</f>
        <v>0</v>
      </c>
      <c r="AH336" s="15">
        <f>SUMIF('28'!B:B,summary!A:A,'28'!D:D)</f>
        <v>0</v>
      </c>
      <c r="AI336" s="15">
        <f>SUMIF('29'!B:B,summary!A:A,'29'!D:D)</f>
        <v>0</v>
      </c>
      <c r="AJ336" s="15">
        <f>SUMIF('30'!B:B,summary!A:A,'30'!D:D)</f>
        <v>0</v>
      </c>
      <c r="AK336" s="15">
        <f>SUMIF('31'!B:B,summary!A:A,'31'!D:D)</f>
        <v>0</v>
      </c>
      <c r="AL336" s="41">
        <f t="shared" si="36"/>
        <v>0</v>
      </c>
      <c r="AM336" s="75"/>
      <c r="AN336" s="96">
        <f t="shared" si="34"/>
        <v>0</v>
      </c>
      <c r="AO336" s="74">
        <f t="shared" si="35"/>
        <v>0</v>
      </c>
      <c r="AP336" s="101"/>
      <c r="AQ336" s="102"/>
      <c r="AR336" s="103"/>
      <c r="AS336" s="103"/>
      <c r="AT336" s="103"/>
      <c r="AU336" s="103"/>
      <c r="AV336" s="103"/>
      <c r="AW336" s="103"/>
      <c r="AX336" s="103"/>
      <c r="AY336" s="103"/>
      <c r="AZ336" s="103"/>
      <c r="BA336" s="103"/>
      <c r="BB336" s="103"/>
      <c r="BC336" s="103"/>
      <c r="BD336" s="103"/>
      <c r="BE336" s="103"/>
      <c r="BF336" s="103"/>
      <c r="BG336" s="103"/>
      <c r="BH336" s="103"/>
      <c r="BI336" s="103"/>
      <c r="BJ336" s="103"/>
      <c r="BK336" s="103"/>
      <c r="BL336" s="103"/>
      <c r="BM336" s="103"/>
      <c r="BN336" s="103"/>
      <c r="BO336" s="103"/>
      <c r="BP336" s="103"/>
      <c r="BQ336" s="103"/>
      <c r="BR336" s="103"/>
      <c r="BS336" s="103"/>
      <c r="BT336" s="103"/>
      <c r="BU336" s="103"/>
      <c r="BV336" s="104"/>
      <c r="BW336" s="104"/>
    </row>
    <row r="337" spans="1:75" ht="20" customHeight="1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15">
        <f>SUMIF('1'!B:B,summary!A:A,'1'!D:D)</f>
        <v>0</v>
      </c>
      <c r="H337" s="15">
        <f>SUMIF('2'!B:B,summary!A:A,'2'!D:D)</f>
        <v>0</v>
      </c>
      <c r="I337" s="15">
        <f>SUMIF('3'!B:B,summary!A:A,'3'!D:D)</f>
        <v>0</v>
      </c>
      <c r="J337" s="15">
        <f>SUMIF('4'!B:B,summary!A:A,'4'!D:D)</f>
        <v>0</v>
      </c>
      <c r="K337" s="15">
        <f>SUMIF('5'!B:B,summary!A:A,'5'!D:D)</f>
        <v>0</v>
      </c>
      <c r="L337" s="15">
        <f>SUMIF('6'!B:B,summary!A:A,'6'!D:D)</f>
        <v>0</v>
      </c>
      <c r="M337" s="15">
        <f>SUMIF('7'!B:B,summary!A:A,'7'!D:D)</f>
        <v>0</v>
      </c>
      <c r="N337" s="15">
        <f>SUMIF('8'!B:B,summary!A:A,'8'!D:D)</f>
        <v>0</v>
      </c>
      <c r="O337" s="15">
        <f>SUMIF('9'!B:B,summary!A:A,'9'!D:D)</f>
        <v>0</v>
      </c>
      <c r="P337" s="15">
        <f>SUMIF('10'!B:B,summary!A:A,'10'!D:D)</f>
        <v>0</v>
      </c>
      <c r="Q337" s="15">
        <f>SUMIF('11'!B:B,summary!A:A,'11'!D:D)</f>
        <v>0</v>
      </c>
      <c r="R337" s="15">
        <f>SUMIF('12'!B:B,summary!A:A,'12'!D:D)</f>
        <v>0</v>
      </c>
      <c r="S337" s="15">
        <f>SUMIF('13'!B:B,summary!A:A,'13'!D:D)</f>
        <v>0</v>
      </c>
      <c r="T337" s="15">
        <f>SUMIF('14'!B:B,summary!A:A,'14'!D:D)</f>
        <v>0</v>
      </c>
      <c r="U337" s="15">
        <f>SUMIF('15'!B:B,summary!A:A,'15'!D:D)</f>
        <v>0</v>
      </c>
      <c r="V337" s="15">
        <f>SUMIF('16'!B:B,summary!A:A,'16'!D:D)</f>
        <v>0</v>
      </c>
      <c r="W337" s="15">
        <f>SUMIF('17'!B:B,summary!A:A,'17'!D:D)</f>
        <v>0</v>
      </c>
      <c r="X337" s="15">
        <f>SUMIF('18'!B:B,summary!A:A,'18'!D:D)</f>
        <v>0</v>
      </c>
      <c r="Y337" s="15">
        <f>SUMIF('19'!B:B,summary!A:A,'19'!D:D)</f>
        <v>0</v>
      </c>
      <c r="Z337" s="15">
        <f>SUMIF('20'!B:B,summary!A:A,'20'!D:D)</f>
        <v>0</v>
      </c>
      <c r="AA337" s="15">
        <f>SUMIF('21'!B:B,summary!A:A,'21'!D:D)</f>
        <v>0</v>
      </c>
      <c r="AB337" s="15">
        <f>SUMIF('22'!B:B,summary!A:A,'22'!D:D)</f>
        <v>0</v>
      </c>
      <c r="AC337" s="15">
        <f>SUMIF('23'!B:B,summary!A:A,'23'!D:D)</f>
        <v>0</v>
      </c>
      <c r="AD337" s="15">
        <f>SUMIF('24'!B:B,summary!A:A,'24'!D:D)</f>
        <v>0</v>
      </c>
      <c r="AE337" s="15">
        <f>SUMIF('25'!B:B,summary!A:A,'25'!D:D)</f>
        <v>0</v>
      </c>
      <c r="AF337" s="15">
        <f>SUMIF('26'!B:B,summary!A:A,'26'!D:D)</f>
        <v>0</v>
      </c>
      <c r="AG337" s="15">
        <f>SUMIF('27'!B:B,summary!A:A,'27'!D:D)</f>
        <v>0</v>
      </c>
      <c r="AH337" s="15">
        <f>SUMIF('28'!B:B,summary!A:A,'28'!D:D)</f>
        <v>0</v>
      </c>
      <c r="AI337" s="15">
        <f>SUMIF('29'!B:B,summary!A:A,'29'!D:D)</f>
        <v>0</v>
      </c>
      <c r="AJ337" s="15">
        <f>SUMIF('30'!B:B,summary!A:A,'30'!D:D)</f>
        <v>0</v>
      </c>
      <c r="AK337" s="15">
        <f>SUMIF('31'!B:B,summary!A:A,'31'!D:D)</f>
        <v>0</v>
      </c>
      <c r="AL337" s="41">
        <f t="shared" si="36"/>
        <v>0</v>
      </c>
      <c r="AM337" s="75"/>
      <c r="AN337" s="96">
        <f t="shared" si="34"/>
        <v>0</v>
      </c>
      <c r="AO337" s="74">
        <f t="shared" si="35"/>
        <v>0</v>
      </c>
      <c r="AP337" s="101"/>
      <c r="AQ337" s="102"/>
      <c r="AR337" s="103"/>
      <c r="AS337" s="103"/>
      <c r="AT337" s="103"/>
      <c r="AU337" s="103"/>
      <c r="AV337" s="103"/>
      <c r="AW337" s="103"/>
      <c r="AX337" s="103"/>
      <c r="AY337" s="103"/>
      <c r="AZ337" s="103"/>
      <c r="BA337" s="103"/>
      <c r="BB337" s="103"/>
      <c r="BC337" s="103"/>
      <c r="BD337" s="103"/>
      <c r="BE337" s="103"/>
      <c r="BF337" s="103"/>
      <c r="BG337" s="103"/>
      <c r="BH337" s="103"/>
      <c r="BI337" s="103"/>
      <c r="BJ337" s="103"/>
      <c r="BK337" s="103"/>
      <c r="BL337" s="103"/>
      <c r="BM337" s="103"/>
      <c r="BN337" s="103"/>
      <c r="BO337" s="103"/>
      <c r="BP337" s="103"/>
      <c r="BQ337" s="103"/>
      <c r="BR337" s="103"/>
      <c r="BS337" s="103"/>
      <c r="BT337" s="103"/>
      <c r="BU337" s="103"/>
      <c r="BV337" s="104"/>
      <c r="BW337" s="104"/>
    </row>
    <row r="338" spans="1:75" ht="20" customHeight="1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15">
        <f>SUMIF('1'!B:B,summary!A:A,'1'!D:D)</f>
        <v>0</v>
      </c>
      <c r="H338" s="15">
        <f>SUMIF('2'!B:B,summary!A:A,'2'!D:D)</f>
        <v>0</v>
      </c>
      <c r="I338" s="15">
        <f>SUMIF('3'!B:B,summary!A:A,'3'!D:D)</f>
        <v>0</v>
      </c>
      <c r="J338" s="15">
        <f>SUMIF('4'!B:B,summary!A:A,'4'!D:D)</f>
        <v>0</v>
      </c>
      <c r="K338" s="15">
        <f>SUMIF('5'!B:B,summary!A:A,'5'!D:D)</f>
        <v>0</v>
      </c>
      <c r="L338" s="15">
        <f>SUMIF('6'!B:B,summary!A:A,'6'!D:D)</f>
        <v>0</v>
      </c>
      <c r="M338" s="15">
        <f>SUMIF('7'!B:B,summary!A:A,'7'!D:D)</f>
        <v>0</v>
      </c>
      <c r="N338" s="15">
        <f>SUMIF('8'!B:B,summary!A:A,'8'!D:D)</f>
        <v>0</v>
      </c>
      <c r="O338" s="15">
        <f>SUMIF('9'!B:B,summary!A:A,'9'!D:D)</f>
        <v>0</v>
      </c>
      <c r="P338" s="15">
        <f>SUMIF('10'!B:B,summary!A:A,'10'!D:D)</f>
        <v>0</v>
      </c>
      <c r="Q338" s="15">
        <f>SUMIF('11'!B:B,summary!A:A,'11'!D:D)</f>
        <v>0</v>
      </c>
      <c r="R338" s="15">
        <f>SUMIF('12'!B:B,summary!A:A,'12'!D:D)</f>
        <v>0</v>
      </c>
      <c r="S338" s="15">
        <f>SUMIF('13'!B:B,summary!A:A,'13'!D:D)</f>
        <v>0</v>
      </c>
      <c r="T338" s="15">
        <f>SUMIF('14'!B:B,summary!A:A,'14'!D:D)</f>
        <v>0</v>
      </c>
      <c r="U338" s="15">
        <f>SUMIF('15'!B:B,summary!A:A,'15'!D:D)</f>
        <v>0</v>
      </c>
      <c r="V338" s="15">
        <f>SUMIF('16'!B:B,summary!A:A,'16'!D:D)</f>
        <v>0</v>
      </c>
      <c r="W338" s="15">
        <f>SUMIF('17'!B:B,summary!A:A,'17'!D:D)</f>
        <v>0</v>
      </c>
      <c r="X338" s="15">
        <f>SUMIF('18'!B:B,summary!A:A,'18'!D:D)</f>
        <v>0</v>
      </c>
      <c r="Y338" s="15">
        <f>SUMIF('19'!B:B,summary!A:A,'19'!D:D)</f>
        <v>0</v>
      </c>
      <c r="Z338" s="15">
        <f>SUMIF('20'!B:B,summary!A:A,'20'!D:D)</f>
        <v>0</v>
      </c>
      <c r="AA338" s="15">
        <f>SUMIF('21'!B:B,summary!A:A,'21'!D:D)</f>
        <v>0</v>
      </c>
      <c r="AB338" s="15">
        <f>SUMIF('22'!B:B,summary!A:A,'22'!D:D)</f>
        <v>0</v>
      </c>
      <c r="AC338" s="15">
        <f>SUMIF('23'!B:B,summary!A:A,'23'!D:D)</f>
        <v>0</v>
      </c>
      <c r="AD338" s="15">
        <f>SUMIF('24'!B:B,summary!A:A,'24'!D:D)</f>
        <v>0</v>
      </c>
      <c r="AE338" s="15">
        <f>SUMIF('25'!B:B,summary!A:A,'25'!D:D)</f>
        <v>0</v>
      </c>
      <c r="AF338" s="15">
        <f>SUMIF('26'!B:B,summary!A:A,'26'!D:D)</f>
        <v>0</v>
      </c>
      <c r="AG338" s="15">
        <f>SUMIF('27'!B:B,summary!A:A,'27'!D:D)</f>
        <v>0</v>
      </c>
      <c r="AH338" s="15">
        <f>SUMIF('28'!B:B,summary!A:A,'28'!D:D)</f>
        <v>0</v>
      </c>
      <c r="AI338" s="15">
        <f>SUMIF('29'!B:B,summary!A:A,'29'!D:D)</f>
        <v>0</v>
      </c>
      <c r="AJ338" s="15">
        <f>SUMIF('30'!B:B,summary!A:A,'30'!D:D)</f>
        <v>0</v>
      </c>
      <c r="AK338" s="15">
        <f>SUMIF('31'!B:B,summary!A:A,'31'!D:D)</f>
        <v>0</v>
      </c>
      <c r="AL338" s="41">
        <f t="shared" si="36"/>
        <v>0</v>
      </c>
      <c r="AM338" s="75"/>
      <c r="AN338" s="96">
        <f t="shared" si="34"/>
        <v>0</v>
      </c>
      <c r="AO338" s="74">
        <f t="shared" si="35"/>
        <v>0</v>
      </c>
      <c r="AP338" s="101"/>
      <c r="AQ338" s="102"/>
      <c r="AR338" s="103"/>
      <c r="AS338" s="103"/>
      <c r="AT338" s="103"/>
      <c r="AU338" s="103"/>
      <c r="AV338" s="103"/>
      <c r="AW338" s="103"/>
      <c r="AX338" s="103"/>
      <c r="AY338" s="103"/>
      <c r="AZ338" s="103"/>
      <c r="BA338" s="103"/>
      <c r="BB338" s="103"/>
      <c r="BC338" s="103"/>
      <c r="BD338" s="103"/>
      <c r="BE338" s="103"/>
      <c r="BF338" s="103"/>
      <c r="BG338" s="103"/>
      <c r="BH338" s="103"/>
      <c r="BI338" s="103"/>
      <c r="BJ338" s="103"/>
      <c r="BK338" s="103"/>
      <c r="BL338" s="103"/>
      <c r="BM338" s="103"/>
      <c r="BN338" s="103"/>
      <c r="BO338" s="103"/>
      <c r="BP338" s="103"/>
      <c r="BQ338" s="103"/>
      <c r="BR338" s="103"/>
      <c r="BS338" s="103"/>
      <c r="BT338" s="103"/>
      <c r="BU338" s="103"/>
      <c r="BV338" s="104"/>
      <c r="BW338" s="104"/>
    </row>
    <row r="339" spans="1:75" ht="20" customHeight="1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15">
        <f>SUMIF('1'!B:B,summary!A:A,'1'!D:D)</f>
        <v>0</v>
      </c>
      <c r="H339" s="15">
        <f>SUMIF('2'!B:B,summary!A:A,'2'!D:D)</f>
        <v>0</v>
      </c>
      <c r="I339" s="15">
        <f>SUMIF('3'!B:B,summary!A:A,'3'!D:D)</f>
        <v>0</v>
      </c>
      <c r="J339" s="15">
        <f>SUMIF('4'!B:B,summary!A:A,'4'!D:D)</f>
        <v>0</v>
      </c>
      <c r="K339" s="15">
        <f>SUMIF('5'!B:B,summary!A:A,'5'!D:D)</f>
        <v>0</v>
      </c>
      <c r="L339" s="15">
        <f>SUMIF('6'!B:B,summary!A:A,'6'!D:D)</f>
        <v>0</v>
      </c>
      <c r="M339" s="15">
        <f>SUMIF('7'!B:B,summary!A:A,'7'!D:D)</f>
        <v>0</v>
      </c>
      <c r="N339" s="15">
        <f>SUMIF('8'!B:B,summary!A:A,'8'!D:D)</f>
        <v>0</v>
      </c>
      <c r="O339" s="15">
        <f>SUMIF('9'!B:B,summary!A:A,'9'!D:D)</f>
        <v>0</v>
      </c>
      <c r="P339" s="15">
        <f>SUMIF('10'!B:B,summary!A:A,'10'!D:D)</f>
        <v>0</v>
      </c>
      <c r="Q339" s="15">
        <f>SUMIF('11'!B:B,summary!A:A,'11'!D:D)</f>
        <v>0</v>
      </c>
      <c r="R339" s="15">
        <f>SUMIF('12'!B:B,summary!A:A,'12'!D:D)</f>
        <v>0</v>
      </c>
      <c r="S339" s="15">
        <f>SUMIF('13'!B:B,summary!A:A,'13'!D:D)</f>
        <v>0</v>
      </c>
      <c r="T339" s="15">
        <f>SUMIF('14'!B:B,summary!A:A,'14'!D:D)</f>
        <v>0</v>
      </c>
      <c r="U339" s="15">
        <f>SUMIF('15'!B:B,summary!A:A,'15'!D:D)</f>
        <v>0</v>
      </c>
      <c r="V339" s="15">
        <f>SUMIF('16'!B:B,summary!A:A,'16'!D:D)</f>
        <v>0</v>
      </c>
      <c r="W339" s="15">
        <f>SUMIF('17'!B:B,summary!A:A,'17'!D:D)</f>
        <v>0</v>
      </c>
      <c r="X339" s="15">
        <f>SUMIF('18'!B:B,summary!A:A,'18'!D:D)</f>
        <v>0</v>
      </c>
      <c r="Y339" s="15">
        <f>SUMIF('19'!B:B,summary!A:A,'19'!D:D)</f>
        <v>0</v>
      </c>
      <c r="Z339" s="15">
        <f>SUMIF('20'!B:B,summary!A:A,'20'!D:D)</f>
        <v>0</v>
      </c>
      <c r="AA339" s="15">
        <f>SUMIF('21'!B:B,summary!A:A,'21'!D:D)</f>
        <v>0</v>
      </c>
      <c r="AB339" s="15">
        <f>SUMIF('22'!B:B,summary!A:A,'22'!D:D)</f>
        <v>0</v>
      </c>
      <c r="AC339" s="15">
        <f>SUMIF('23'!B:B,summary!A:A,'23'!D:D)</f>
        <v>0</v>
      </c>
      <c r="AD339" s="15">
        <f>SUMIF('24'!B:B,summary!A:A,'24'!D:D)</f>
        <v>0</v>
      </c>
      <c r="AE339" s="15">
        <f>SUMIF('25'!B:B,summary!A:A,'25'!D:D)</f>
        <v>0</v>
      </c>
      <c r="AF339" s="15">
        <f>SUMIF('26'!B:B,summary!A:A,'26'!D:D)</f>
        <v>0</v>
      </c>
      <c r="AG339" s="15">
        <f>SUMIF('27'!B:B,summary!A:A,'27'!D:D)</f>
        <v>1</v>
      </c>
      <c r="AH339" s="15">
        <f>SUMIF('28'!B:B,summary!A:A,'28'!D:D)</f>
        <v>0</v>
      </c>
      <c r="AI339" s="15">
        <f>SUMIF('29'!B:B,summary!A:A,'29'!D:D)</f>
        <v>0</v>
      </c>
      <c r="AJ339" s="15">
        <f>SUMIF('30'!B:B,summary!A:A,'30'!D:D)</f>
        <v>0</v>
      </c>
      <c r="AK339" s="15">
        <f>SUMIF('31'!B:B,summary!A:A,'31'!D:D)</f>
        <v>0</v>
      </c>
      <c r="AL339" s="41">
        <f t="shared" si="36"/>
        <v>1</v>
      </c>
      <c r="AM339" s="75"/>
      <c r="AN339" s="96">
        <f t="shared" si="34"/>
        <v>0</v>
      </c>
      <c r="AO339" s="74">
        <f t="shared" si="35"/>
        <v>-1</v>
      </c>
      <c r="AP339" s="101"/>
      <c r="AQ339" s="102"/>
      <c r="AR339" s="103"/>
      <c r="AS339" s="103"/>
      <c r="AT339" s="103"/>
      <c r="AU339" s="103"/>
      <c r="AV339" s="103"/>
      <c r="AW339" s="103"/>
      <c r="AX339" s="103"/>
      <c r="AY339" s="103"/>
      <c r="AZ339" s="103"/>
      <c r="BA339" s="103"/>
      <c r="BB339" s="103"/>
      <c r="BC339" s="103"/>
      <c r="BD339" s="103"/>
      <c r="BE339" s="103"/>
      <c r="BF339" s="103"/>
      <c r="BG339" s="103"/>
      <c r="BH339" s="103"/>
      <c r="BI339" s="103"/>
      <c r="BJ339" s="103"/>
      <c r="BK339" s="103"/>
      <c r="BL339" s="103"/>
      <c r="BM339" s="103"/>
      <c r="BN339" s="103"/>
      <c r="BO339" s="103"/>
      <c r="BP339" s="103"/>
      <c r="BQ339" s="103"/>
      <c r="BR339" s="103"/>
      <c r="BS339" s="103"/>
      <c r="BT339" s="103"/>
      <c r="BU339" s="103"/>
      <c r="BV339" s="104"/>
      <c r="BW339" s="104"/>
    </row>
    <row r="340" spans="1:75" ht="20" customHeight="1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15">
        <f>SUMIF('1'!B:B,summary!A:A,'1'!D:D)</f>
        <v>0</v>
      </c>
      <c r="H340" s="15">
        <f>SUMIF('2'!B:B,summary!A:A,'2'!D:D)</f>
        <v>0</v>
      </c>
      <c r="I340" s="15">
        <f>SUMIF('3'!B:B,summary!A:A,'3'!D:D)</f>
        <v>0</v>
      </c>
      <c r="J340" s="15">
        <f>SUMIF('4'!B:B,summary!A:A,'4'!D:D)</f>
        <v>0</v>
      </c>
      <c r="K340" s="15">
        <f>SUMIF('5'!B:B,summary!A:A,'5'!D:D)</f>
        <v>0</v>
      </c>
      <c r="L340" s="15">
        <f>SUMIF('6'!B:B,summary!A:A,'6'!D:D)</f>
        <v>0</v>
      </c>
      <c r="M340" s="15">
        <f>SUMIF('7'!B:B,summary!A:A,'7'!D:D)</f>
        <v>0</v>
      </c>
      <c r="N340" s="15">
        <f>SUMIF('8'!B:B,summary!A:A,'8'!D:D)</f>
        <v>0</v>
      </c>
      <c r="O340" s="15">
        <f>SUMIF('9'!B:B,summary!A:A,'9'!D:D)</f>
        <v>0</v>
      </c>
      <c r="P340" s="15">
        <f>SUMIF('10'!B:B,summary!A:A,'10'!D:D)</f>
        <v>0</v>
      </c>
      <c r="Q340" s="15">
        <f>SUMIF('11'!B:B,summary!A:A,'11'!D:D)</f>
        <v>0</v>
      </c>
      <c r="R340" s="15">
        <f>SUMIF('12'!B:B,summary!A:A,'12'!D:D)</f>
        <v>0</v>
      </c>
      <c r="S340" s="15">
        <f>SUMIF('13'!B:B,summary!A:A,'13'!D:D)</f>
        <v>0</v>
      </c>
      <c r="T340" s="15">
        <f>SUMIF('14'!B:B,summary!A:A,'14'!D:D)</f>
        <v>0</v>
      </c>
      <c r="U340" s="15">
        <f>SUMIF('15'!B:B,summary!A:A,'15'!D:D)</f>
        <v>0</v>
      </c>
      <c r="V340" s="15">
        <f>SUMIF('16'!B:B,summary!A:A,'16'!D:D)</f>
        <v>0</v>
      </c>
      <c r="W340" s="15">
        <f>SUMIF('17'!B:B,summary!A:A,'17'!D:D)</f>
        <v>0</v>
      </c>
      <c r="X340" s="15">
        <f>SUMIF('18'!B:B,summary!A:A,'18'!D:D)</f>
        <v>0</v>
      </c>
      <c r="Y340" s="15">
        <f>SUMIF('19'!B:B,summary!A:A,'19'!D:D)</f>
        <v>0</v>
      </c>
      <c r="Z340" s="15">
        <f>SUMIF('20'!B:B,summary!A:A,'20'!D:D)</f>
        <v>0</v>
      </c>
      <c r="AA340" s="15">
        <f>SUMIF('21'!B:B,summary!A:A,'21'!D:D)</f>
        <v>0</v>
      </c>
      <c r="AB340" s="15">
        <f>SUMIF('22'!B:B,summary!A:A,'22'!D:D)</f>
        <v>0</v>
      </c>
      <c r="AC340" s="15">
        <f>SUMIF('23'!B:B,summary!A:A,'23'!D:D)</f>
        <v>0</v>
      </c>
      <c r="AD340" s="15">
        <f>SUMIF('24'!B:B,summary!A:A,'24'!D:D)</f>
        <v>0</v>
      </c>
      <c r="AE340" s="15">
        <f>SUMIF('25'!B:B,summary!A:A,'25'!D:D)</f>
        <v>0</v>
      </c>
      <c r="AF340" s="15">
        <f>SUMIF('26'!B:B,summary!A:A,'26'!D:D)</f>
        <v>0</v>
      </c>
      <c r="AG340" s="15">
        <f>SUMIF('27'!B:B,summary!A:A,'27'!D:D)</f>
        <v>0</v>
      </c>
      <c r="AH340" s="15">
        <f>SUMIF('28'!B:B,summary!A:A,'28'!D:D)</f>
        <v>0</v>
      </c>
      <c r="AI340" s="15">
        <f>SUMIF('29'!B:B,summary!A:A,'29'!D:D)</f>
        <v>0</v>
      </c>
      <c r="AJ340" s="15">
        <f>SUMIF('30'!B:B,summary!A:A,'30'!D:D)</f>
        <v>0</v>
      </c>
      <c r="AK340" s="15">
        <f>SUMIF('31'!B:B,summary!A:A,'31'!D:D)</f>
        <v>0</v>
      </c>
      <c r="AL340" s="41">
        <f t="shared" si="36"/>
        <v>0</v>
      </c>
      <c r="AM340" s="75"/>
      <c r="AN340" s="96">
        <f t="shared" si="34"/>
        <v>0</v>
      </c>
      <c r="AO340" s="74">
        <f t="shared" si="35"/>
        <v>0</v>
      </c>
      <c r="AP340" s="101"/>
      <c r="AQ340" s="102"/>
      <c r="AR340" s="103"/>
      <c r="AS340" s="103"/>
      <c r="AT340" s="103"/>
      <c r="AU340" s="103"/>
      <c r="AV340" s="103"/>
      <c r="AW340" s="103"/>
      <c r="AX340" s="103"/>
      <c r="AY340" s="103"/>
      <c r="AZ340" s="103"/>
      <c r="BA340" s="103"/>
      <c r="BB340" s="103"/>
      <c r="BC340" s="103"/>
      <c r="BD340" s="103"/>
      <c r="BE340" s="103"/>
      <c r="BF340" s="103"/>
      <c r="BG340" s="103"/>
      <c r="BH340" s="103"/>
      <c r="BI340" s="103"/>
      <c r="BJ340" s="103"/>
      <c r="BK340" s="103"/>
      <c r="BL340" s="103"/>
      <c r="BM340" s="103"/>
      <c r="BN340" s="103"/>
      <c r="BO340" s="103"/>
      <c r="BP340" s="103"/>
      <c r="BQ340" s="103"/>
      <c r="BR340" s="103"/>
      <c r="BS340" s="103"/>
      <c r="BT340" s="103"/>
      <c r="BU340" s="103"/>
      <c r="BV340" s="104"/>
      <c r="BW340" s="104"/>
    </row>
    <row r="341" spans="1:75" ht="20" customHeight="1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15">
        <f>SUMIF('1'!B:B,summary!A:A,'1'!D:D)</f>
        <v>0</v>
      </c>
      <c r="H341" s="15">
        <f>SUMIF('2'!B:B,summary!A:A,'2'!D:D)</f>
        <v>0</v>
      </c>
      <c r="I341" s="15">
        <f>SUMIF('3'!B:B,summary!A:A,'3'!D:D)</f>
        <v>0</v>
      </c>
      <c r="J341" s="15">
        <f>SUMIF('4'!B:B,summary!A:A,'4'!D:D)</f>
        <v>0</v>
      </c>
      <c r="K341" s="15">
        <f>SUMIF('5'!B:B,summary!A:A,'5'!D:D)</f>
        <v>0</v>
      </c>
      <c r="L341" s="15">
        <f>SUMIF('6'!B:B,summary!A:A,'6'!D:D)</f>
        <v>0</v>
      </c>
      <c r="M341" s="15">
        <f>SUMIF('7'!B:B,summary!A:A,'7'!D:D)</f>
        <v>0</v>
      </c>
      <c r="N341" s="15">
        <f>SUMIF('8'!B:B,summary!A:A,'8'!D:D)</f>
        <v>0</v>
      </c>
      <c r="O341" s="15">
        <f>SUMIF('9'!B:B,summary!A:A,'9'!D:D)</f>
        <v>0</v>
      </c>
      <c r="P341" s="15">
        <f>SUMIF('10'!B:B,summary!A:A,'10'!D:D)</f>
        <v>0</v>
      </c>
      <c r="Q341" s="15">
        <f>SUMIF('11'!B:B,summary!A:A,'11'!D:D)</f>
        <v>0</v>
      </c>
      <c r="R341" s="15">
        <f>SUMIF('12'!B:B,summary!A:A,'12'!D:D)</f>
        <v>0</v>
      </c>
      <c r="S341" s="15">
        <f>SUMIF('13'!B:B,summary!A:A,'13'!D:D)</f>
        <v>0</v>
      </c>
      <c r="T341" s="15">
        <f>SUMIF('14'!B:B,summary!A:A,'14'!D:D)</f>
        <v>0</v>
      </c>
      <c r="U341" s="15">
        <f>SUMIF('15'!B:B,summary!A:A,'15'!D:D)</f>
        <v>0</v>
      </c>
      <c r="V341" s="15">
        <f>SUMIF('16'!B:B,summary!A:A,'16'!D:D)</f>
        <v>0</v>
      </c>
      <c r="W341" s="15">
        <f>SUMIF('17'!B:B,summary!A:A,'17'!D:D)</f>
        <v>0</v>
      </c>
      <c r="X341" s="15">
        <f>SUMIF('18'!B:B,summary!A:A,'18'!D:D)</f>
        <v>0</v>
      </c>
      <c r="Y341" s="15">
        <f>SUMIF('19'!B:B,summary!A:A,'19'!D:D)</f>
        <v>0</v>
      </c>
      <c r="Z341" s="15">
        <f>SUMIF('20'!B:B,summary!A:A,'20'!D:D)</f>
        <v>0</v>
      </c>
      <c r="AA341" s="15">
        <f>SUMIF('21'!B:B,summary!A:A,'21'!D:D)</f>
        <v>0</v>
      </c>
      <c r="AB341" s="15">
        <f>SUMIF('22'!B:B,summary!A:A,'22'!D:D)</f>
        <v>0</v>
      </c>
      <c r="AC341" s="15">
        <f>SUMIF('23'!B:B,summary!A:A,'23'!D:D)</f>
        <v>0</v>
      </c>
      <c r="AD341" s="15">
        <f>SUMIF('24'!B:B,summary!A:A,'24'!D:D)</f>
        <v>0</v>
      </c>
      <c r="AE341" s="15">
        <f>SUMIF('25'!B:B,summary!A:A,'25'!D:D)</f>
        <v>0</v>
      </c>
      <c r="AF341" s="15">
        <f>SUMIF('26'!B:B,summary!A:A,'26'!D:D)</f>
        <v>0</v>
      </c>
      <c r="AG341" s="15">
        <f>SUMIF('27'!B:B,summary!A:A,'27'!D:D)</f>
        <v>0</v>
      </c>
      <c r="AH341" s="15">
        <f>SUMIF('28'!B:B,summary!A:A,'28'!D:D)</f>
        <v>0</v>
      </c>
      <c r="AI341" s="15">
        <f>SUMIF('29'!B:B,summary!A:A,'29'!D:D)</f>
        <v>0</v>
      </c>
      <c r="AJ341" s="15">
        <f>SUMIF('30'!B:B,summary!A:A,'30'!D:D)</f>
        <v>0</v>
      </c>
      <c r="AK341" s="15">
        <f>SUMIF('31'!B:B,summary!A:A,'31'!D:D)</f>
        <v>0</v>
      </c>
      <c r="AL341" s="41">
        <f t="shared" si="36"/>
        <v>0</v>
      </c>
      <c r="AM341" s="75"/>
      <c r="AN341" s="96">
        <f t="shared" si="34"/>
        <v>0</v>
      </c>
      <c r="AO341" s="74">
        <f t="shared" si="35"/>
        <v>0</v>
      </c>
      <c r="AP341" s="101"/>
      <c r="AQ341" s="102"/>
      <c r="AR341" s="103"/>
      <c r="AS341" s="103"/>
      <c r="AT341" s="103"/>
      <c r="AU341" s="103"/>
      <c r="AV341" s="103"/>
      <c r="AW341" s="103"/>
      <c r="AX341" s="103"/>
      <c r="AY341" s="103"/>
      <c r="AZ341" s="103"/>
      <c r="BA341" s="103"/>
      <c r="BB341" s="103"/>
      <c r="BC341" s="103"/>
      <c r="BD341" s="103"/>
      <c r="BE341" s="103"/>
      <c r="BF341" s="103"/>
      <c r="BG341" s="103"/>
      <c r="BH341" s="103"/>
      <c r="BI341" s="103"/>
      <c r="BJ341" s="103"/>
      <c r="BK341" s="103"/>
      <c r="BL341" s="103"/>
      <c r="BM341" s="103"/>
      <c r="BN341" s="103"/>
      <c r="BO341" s="103"/>
      <c r="BP341" s="103"/>
      <c r="BQ341" s="103"/>
      <c r="BR341" s="103"/>
      <c r="BS341" s="103"/>
      <c r="BT341" s="103"/>
      <c r="BU341" s="103"/>
      <c r="BV341" s="104"/>
      <c r="BW341" s="104"/>
    </row>
    <row r="342" spans="1:75" ht="20" customHeight="1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15">
        <f>SUMIF('1'!B:B,summary!A:A,'1'!D:D)</f>
        <v>0</v>
      </c>
      <c r="H342" s="15">
        <f>SUMIF('2'!B:B,summary!A:A,'2'!D:D)</f>
        <v>0</v>
      </c>
      <c r="I342" s="15">
        <f>SUMIF('3'!B:B,summary!A:A,'3'!D:D)</f>
        <v>0</v>
      </c>
      <c r="J342" s="15">
        <f>SUMIF('4'!B:B,summary!A:A,'4'!D:D)</f>
        <v>0</v>
      </c>
      <c r="K342" s="15">
        <f>SUMIF('5'!B:B,summary!A:A,'5'!D:D)</f>
        <v>0</v>
      </c>
      <c r="L342" s="15">
        <f>SUMIF('6'!B:B,summary!A:A,'6'!D:D)</f>
        <v>0</v>
      </c>
      <c r="M342" s="15">
        <f>SUMIF('7'!B:B,summary!A:A,'7'!D:D)</f>
        <v>0</v>
      </c>
      <c r="N342" s="15">
        <f>SUMIF('8'!B:B,summary!A:A,'8'!D:D)</f>
        <v>0</v>
      </c>
      <c r="O342" s="15">
        <f>SUMIF('9'!B:B,summary!A:A,'9'!D:D)</f>
        <v>0</v>
      </c>
      <c r="P342" s="15">
        <f>SUMIF('10'!B:B,summary!A:A,'10'!D:D)</f>
        <v>0</v>
      </c>
      <c r="Q342" s="15">
        <f>SUMIF('11'!B:B,summary!A:A,'11'!D:D)</f>
        <v>0</v>
      </c>
      <c r="R342" s="15">
        <f>SUMIF('12'!B:B,summary!A:A,'12'!D:D)</f>
        <v>0</v>
      </c>
      <c r="S342" s="15">
        <f>SUMIF('13'!B:B,summary!A:A,'13'!D:D)</f>
        <v>0</v>
      </c>
      <c r="T342" s="15">
        <f>SUMIF('14'!B:B,summary!A:A,'14'!D:D)</f>
        <v>0</v>
      </c>
      <c r="U342" s="15">
        <f>SUMIF('15'!B:B,summary!A:A,'15'!D:D)</f>
        <v>0</v>
      </c>
      <c r="V342" s="15">
        <f>SUMIF('16'!B:B,summary!A:A,'16'!D:D)</f>
        <v>0</v>
      </c>
      <c r="W342" s="15">
        <f>SUMIF('17'!B:B,summary!A:A,'17'!D:D)</f>
        <v>0</v>
      </c>
      <c r="X342" s="15">
        <f>SUMIF('18'!B:B,summary!A:A,'18'!D:D)</f>
        <v>0</v>
      </c>
      <c r="Y342" s="15">
        <f>SUMIF('19'!B:B,summary!A:A,'19'!D:D)</f>
        <v>0</v>
      </c>
      <c r="Z342" s="15">
        <f>SUMIF('20'!B:B,summary!A:A,'20'!D:D)</f>
        <v>0</v>
      </c>
      <c r="AA342" s="15">
        <f>SUMIF('21'!B:B,summary!A:A,'21'!D:D)</f>
        <v>0</v>
      </c>
      <c r="AB342" s="15">
        <f>SUMIF('22'!B:B,summary!A:A,'22'!D:D)</f>
        <v>0</v>
      </c>
      <c r="AC342" s="15">
        <f>SUMIF('23'!B:B,summary!A:A,'23'!D:D)</f>
        <v>0</v>
      </c>
      <c r="AD342" s="15">
        <f>SUMIF('24'!B:B,summary!A:A,'24'!D:D)</f>
        <v>0</v>
      </c>
      <c r="AE342" s="15">
        <f>SUMIF('25'!B:B,summary!A:A,'25'!D:D)</f>
        <v>0</v>
      </c>
      <c r="AF342" s="15">
        <f>SUMIF('26'!B:B,summary!A:A,'26'!D:D)</f>
        <v>0</v>
      </c>
      <c r="AG342" s="15">
        <f>SUMIF('27'!B:B,summary!A:A,'27'!D:D)</f>
        <v>0</v>
      </c>
      <c r="AH342" s="15">
        <f>SUMIF('28'!B:B,summary!A:A,'28'!D:D)</f>
        <v>0</v>
      </c>
      <c r="AI342" s="15">
        <f>SUMIF('29'!B:B,summary!A:A,'29'!D:D)</f>
        <v>0</v>
      </c>
      <c r="AJ342" s="15">
        <f>SUMIF('30'!B:B,summary!A:A,'30'!D:D)</f>
        <v>0</v>
      </c>
      <c r="AK342" s="15">
        <f>SUMIF('31'!B:B,summary!A:A,'31'!D:D)</f>
        <v>0</v>
      </c>
      <c r="AL342" s="41">
        <f t="shared" si="36"/>
        <v>0</v>
      </c>
      <c r="AM342" s="75"/>
      <c r="AN342" s="96">
        <f t="shared" si="34"/>
        <v>0</v>
      </c>
      <c r="AO342" s="74">
        <f t="shared" si="35"/>
        <v>0</v>
      </c>
      <c r="AP342" s="101"/>
      <c r="AQ342" s="102"/>
      <c r="AR342" s="103"/>
      <c r="AS342" s="103"/>
      <c r="AT342" s="103"/>
      <c r="AU342" s="103"/>
      <c r="AV342" s="103"/>
      <c r="AW342" s="103"/>
      <c r="AX342" s="103"/>
      <c r="AY342" s="103"/>
      <c r="AZ342" s="103"/>
      <c r="BA342" s="103"/>
      <c r="BB342" s="103"/>
      <c r="BC342" s="103"/>
      <c r="BD342" s="103"/>
      <c r="BE342" s="103"/>
      <c r="BF342" s="103"/>
      <c r="BG342" s="103"/>
      <c r="BH342" s="103"/>
      <c r="BI342" s="103"/>
      <c r="BJ342" s="103"/>
      <c r="BK342" s="103"/>
      <c r="BL342" s="103"/>
      <c r="BM342" s="103"/>
      <c r="BN342" s="103"/>
      <c r="BO342" s="103"/>
      <c r="BP342" s="103"/>
      <c r="BQ342" s="103"/>
      <c r="BR342" s="103"/>
      <c r="BS342" s="103"/>
      <c r="BT342" s="103"/>
      <c r="BU342" s="103"/>
      <c r="BV342" s="104"/>
      <c r="BW342" s="104"/>
    </row>
    <row r="343" spans="1:75" ht="20" customHeight="1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15">
        <f>SUMIF('1'!B:B,summary!A:A,'1'!D:D)</f>
        <v>0</v>
      </c>
      <c r="H343" s="15">
        <f>SUMIF('2'!B:B,summary!A:A,'2'!D:D)</f>
        <v>0</v>
      </c>
      <c r="I343" s="15">
        <f>SUMIF('3'!B:B,summary!A:A,'3'!D:D)</f>
        <v>0</v>
      </c>
      <c r="J343" s="15">
        <f>SUMIF('4'!B:B,summary!A:A,'4'!D:D)</f>
        <v>0</v>
      </c>
      <c r="K343" s="15">
        <f>SUMIF('5'!B:B,summary!A:A,'5'!D:D)</f>
        <v>0</v>
      </c>
      <c r="L343" s="15">
        <f>SUMIF('6'!B:B,summary!A:A,'6'!D:D)</f>
        <v>0</v>
      </c>
      <c r="M343" s="15">
        <f>SUMIF('7'!B:B,summary!A:A,'7'!D:D)</f>
        <v>0</v>
      </c>
      <c r="N343" s="15">
        <f>SUMIF('8'!B:B,summary!A:A,'8'!D:D)</f>
        <v>0</v>
      </c>
      <c r="O343" s="15">
        <f>SUMIF('9'!B:B,summary!A:A,'9'!D:D)</f>
        <v>0</v>
      </c>
      <c r="P343" s="15">
        <f>SUMIF('10'!B:B,summary!A:A,'10'!D:D)</f>
        <v>0</v>
      </c>
      <c r="Q343" s="15">
        <f>SUMIF('11'!B:B,summary!A:A,'11'!D:D)</f>
        <v>0</v>
      </c>
      <c r="R343" s="15">
        <f>SUMIF('12'!B:B,summary!A:A,'12'!D:D)</f>
        <v>0</v>
      </c>
      <c r="S343" s="15">
        <f>SUMIF('13'!B:B,summary!A:A,'13'!D:D)</f>
        <v>0</v>
      </c>
      <c r="T343" s="15">
        <f>SUMIF('14'!B:B,summary!A:A,'14'!D:D)</f>
        <v>0</v>
      </c>
      <c r="U343" s="15">
        <f>SUMIF('15'!B:B,summary!A:A,'15'!D:D)</f>
        <v>0</v>
      </c>
      <c r="V343" s="15">
        <f>SUMIF('16'!B:B,summary!A:A,'16'!D:D)</f>
        <v>0</v>
      </c>
      <c r="W343" s="15">
        <f>SUMIF('17'!B:B,summary!A:A,'17'!D:D)</f>
        <v>0</v>
      </c>
      <c r="X343" s="15">
        <f>SUMIF('18'!B:B,summary!A:A,'18'!D:D)</f>
        <v>0</v>
      </c>
      <c r="Y343" s="15">
        <f>SUMIF('19'!B:B,summary!A:A,'19'!D:D)</f>
        <v>0</v>
      </c>
      <c r="Z343" s="15">
        <f>SUMIF('20'!B:B,summary!A:A,'20'!D:D)</f>
        <v>0</v>
      </c>
      <c r="AA343" s="15">
        <f>SUMIF('21'!B:B,summary!A:A,'21'!D:D)</f>
        <v>0</v>
      </c>
      <c r="AB343" s="15">
        <f>SUMIF('22'!B:B,summary!A:A,'22'!D:D)</f>
        <v>0</v>
      </c>
      <c r="AC343" s="15">
        <f>SUMIF('23'!B:B,summary!A:A,'23'!D:D)</f>
        <v>0</v>
      </c>
      <c r="AD343" s="15">
        <f>SUMIF('24'!B:B,summary!A:A,'24'!D:D)</f>
        <v>0</v>
      </c>
      <c r="AE343" s="15">
        <f>SUMIF('25'!B:B,summary!A:A,'25'!D:D)</f>
        <v>0</v>
      </c>
      <c r="AF343" s="15">
        <f>SUMIF('26'!B:B,summary!A:A,'26'!D:D)</f>
        <v>0</v>
      </c>
      <c r="AG343" s="15">
        <f>SUMIF('27'!B:B,summary!A:A,'27'!D:D)</f>
        <v>0</v>
      </c>
      <c r="AH343" s="15">
        <f>SUMIF('28'!B:B,summary!A:A,'28'!D:D)</f>
        <v>0</v>
      </c>
      <c r="AI343" s="15">
        <f>SUMIF('29'!B:B,summary!A:A,'29'!D:D)</f>
        <v>0</v>
      </c>
      <c r="AJ343" s="15">
        <f>SUMIF('30'!B:B,summary!A:A,'30'!D:D)</f>
        <v>0</v>
      </c>
      <c r="AK343" s="15">
        <f>SUMIF('31'!B:B,summary!A:A,'31'!D:D)</f>
        <v>0</v>
      </c>
      <c r="AL343" s="41">
        <f t="shared" si="36"/>
        <v>0</v>
      </c>
      <c r="AM343" s="75"/>
      <c r="AN343" s="96">
        <f t="shared" si="34"/>
        <v>0</v>
      </c>
      <c r="AO343" s="74">
        <f t="shared" si="35"/>
        <v>0</v>
      </c>
      <c r="AP343" s="101"/>
      <c r="AQ343" s="102"/>
      <c r="AR343" s="103"/>
      <c r="AS343" s="103"/>
      <c r="AT343" s="103"/>
      <c r="AU343" s="103"/>
      <c r="AV343" s="103"/>
      <c r="AW343" s="103"/>
      <c r="AX343" s="103"/>
      <c r="AY343" s="103"/>
      <c r="AZ343" s="103"/>
      <c r="BA343" s="103"/>
      <c r="BB343" s="103"/>
      <c r="BC343" s="103"/>
      <c r="BD343" s="103"/>
      <c r="BE343" s="103"/>
      <c r="BF343" s="103"/>
      <c r="BG343" s="103"/>
      <c r="BH343" s="103"/>
      <c r="BI343" s="103"/>
      <c r="BJ343" s="103"/>
      <c r="BK343" s="103"/>
      <c r="BL343" s="103"/>
      <c r="BM343" s="103"/>
      <c r="BN343" s="103"/>
      <c r="BO343" s="103"/>
      <c r="BP343" s="103"/>
      <c r="BQ343" s="103"/>
      <c r="BR343" s="103"/>
      <c r="BS343" s="103"/>
      <c r="BT343" s="103"/>
      <c r="BU343" s="103"/>
      <c r="BV343" s="104"/>
      <c r="BW343" s="104"/>
    </row>
    <row r="344" spans="1:75" ht="20" customHeight="1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15">
        <f>SUMIF('1'!B:B,summary!A:A,'1'!D:D)</f>
        <v>0</v>
      </c>
      <c r="H344" s="15">
        <f>SUMIF('2'!B:B,summary!A:A,'2'!D:D)</f>
        <v>0</v>
      </c>
      <c r="I344" s="15">
        <f>SUMIF('3'!B:B,summary!A:A,'3'!D:D)</f>
        <v>0</v>
      </c>
      <c r="J344" s="15">
        <f>SUMIF('4'!B:B,summary!A:A,'4'!D:D)</f>
        <v>0</v>
      </c>
      <c r="K344" s="15">
        <f>SUMIF('5'!B:B,summary!A:A,'5'!D:D)</f>
        <v>0</v>
      </c>
      <c r="L344" s="15">
        <f>SUMIF('6'!B:B,summary!A:A,'6'!D:D)</f>
        <v>0</v>
      </c>
      <c r="M344" s="15">
        <f>SUMIF('7'!B:B,summary!A:A,'7'!D:D)</f>
        <v>0</v>
      </c>
      <c r="N344" s="15">
        <f>SUMIF('8'!B:B,summary!A:A,'8'!D:D)</f>
        <v>0</v>
      </c>
      <c r="O344" s="15">
        <f>SUMIF('9'!B:B,summary!A:A,'9'!D:D)</f>
        <v>0</v>
      </c>
      <c r="P344" s="15">
        <f>SUMIF('10'!B:B,summary!A:A,'10'!D:D)</f>
        <v>0</v>
      </c>
      <c r="Q344" s="15">
        <f>SUMIF('11'!B:B,summary!A:A,'11'!D:D)</f>
        <v>0</v>
      </c>
      <c r="R344" s="15">
        <f>SUMIF('12'!B:B,summary!A:A,'12'!D:D)</f>
        <v>0</v>
      </c>
      <c r="S344" s="15">
        <f>SUMIF('13'!B:B,summary!A:A,'13'!D:D)</f>
        <v>0</v>
      </c>
      <c r="T344" s="15">
        <f>SUMIF('14'!B:B,summary!A:A,'14'!D:D)</f>
        <v>0</v>
      </c>
      <c r="U344" s="15">
        <f>SUMIF('15'!B:B,summary!A:A,'15'!D:D)</f>
        <v>0</v>
      </c>
      <c r="V344" s="15">
        <f>SUMIF('16'!B:B,summary!A:A,'16'!D:D)</f>
        <v>0</v>
      </c>
      <c r="W344" s="15">
        <f>SUMIF('17'!B:B,summary!A:A,'17'!D:D)</f>
        <v>0</v>
      </c>
      <c r="X344" s="15">
        <f>SUMIF('18'!B:B,summary!A:A,'18'!D:D)</f>
        <v>0</v>
      </c>
      <c r="Y344" s="15">
        <f>SUMIF('19'!B:B,summary!A:A,'19'!D:D)</f>
        <v>0</v>
      </c>
      <c r="Z344" s="15">
        <f>SUMIF('20'!B:B,summary!A:A,'20'!D:D)</f>
        <v>0</v>
      </c>
      <c r="AA344" s="15">
        <f>SUMIF('21'!B:B,summary!A:A,'21'!D:D)</f>
        <v>0</v>
      </c>
      <c r="AB344" s="15">
        <f>SUMIF('22'!B:B,summary!A:A,'22'!D:D)</f>
        <v>0</v>
      </c>
      <c r="AC344" s="15">
        <f>SUMIF('23'!B:B,summary!A:A,'23'!D:D)</f>
        <v>0</v>
      </c>
      <c r="AD344" s="15">
        <f>SUMIF('24'!B:B,summary!A:A,'24'!D:D)</f>
        <v>0</v>
      </c>
      <c r="AE344" s="15">
        <f>SUMIF('25'!B:B,summary!A:A,'25'!D:D)</f>
        <v>0</v>
      </c>
      <c r="AF344" s="15">
        <f>SUMIF('26'!B:B,summary!A:A,'26'!D:D)</f>
        <v>0</v>
      </c>
      <c r="AG344" s="15">
        <f>SUMIF('27'!B:B,summary!A:A,'27'!D:D)</f>
        <v>0</v>
      </c>
      <c r="AH344" s="15">
        <f>SUMIF('28'!B:B,summary!A:A,'28'!D:D)</f>
        <v>0</v>
      </c>
      <c r="AI344" s="15">
        <f>SUMIF('29'!B:B,summary!A:A,'29'!D:D)</f>
        <v>0</v>
      </c>
      <c r="AJ344" s="15">
        <f>SUMIF('30'!B:B,summary!A:A,'30'!D:D)</f>
        <v>0</v>
      </c>
      <c r="AK344" s="15">
        <f>SUMIF('31'!B:B,summary!A:A,'31'!D:D)</f>
        <v>0</v>
      </c>
      <c r="AL344" s="41">
        <f t="shared" si="36"/>
        <v>0</v>
      </c>
      <c r="AM344" s="75"/>
      <c r="AN344" s="96">
        <f t="shared" si="34"/>
        <v>0</v>
      </c>
      <c r="AO344" s="74">
        <f t="shared" si="35"/>
        <v>0</v>
      </c>
      <c r="AP344" s="101"/>
      <c r="AQ344" s="102"/>
      <c r="AR344" s="103"/>
      <c r="AS344" s="103"/>
      <c r="AT344" s="103"/>
      <c r="AU344" s="103"/>
      <c r="AV344" s="103"/>
      <c r="AW344" s="103"/>
      <c r="AX344" s="103"/>
      <c r="AY344" s="103"/>
      <c r="AZ344" s="103"/>
      <c r="BA344" s="103"/>
      <c r="BB344" s="103"/>
      <c r="BC344" s="103"/>
      <c r="BD344" s="103"/>
      <c r="BE344" s="103"/>
      <c r="BF344" s="103"/>
      <c r="BG344" s="103"/>
      <c r="BH344" s="103"/>
      <c r="BI344" s="103"/>
      <c r="BJ344" s="103"/>
      <c r="BK344" s="103"/>
      <c r="BL344" s="103"/>
      <c r="BM344" s="103"/>
      <c r="BN344" s="103"/>
      <c r="BO344" s="103"/>
      <c r="BP344" s="103"/>
      <c r="BQ344" s="103"/>
      <c r="BR344" s="103"/>
      <c r="BS344" s="103"/>
      <c r="BT344" s="103"/>
      <c r="BU344" s="103"/>
      <c r="BV344" s="104"/>
      <c r="BW344" s="104"/>
    </row>
    <row r="345" spans="1:75" ht="20" customHeight="1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15">
        <f>SUMIF('1'!B:B,summary!A:A,'1'!D:D)</f>
        <v>0</v>
      </c>
      <c r="H345" s="15">
        <f>SUMIF('2'!B:B,summary!A:A,'2'!D:D)</f>
        <v>0</v>
      </c>
      <c r="I345" s="15">
        <f>SUMIF('3'!B:B,summary!A:A,'3'!D:D)</f>
        <v>0</v>
      </c>
      <c r="J345" s="15">
        <f>SUMIF('4'!B:B,summary!A:A,'4'!D:D)</f>
        <v>0</v>
      </c>
      <c r="K345" s="15">
        <f>SUMIF('5'!B:B,summary!A:A,'5'!D:D)</f>
        <v>0</v>
      </c>
      <c r="L345" s="15">
        <f>SUMIF('6'!B:B,summary!A:A,'6'!D:D)</f>
        <v>0</v>
      </c>
      <c r="M345" s="15">
        <f>SUMIF('7'!B:B,summary!A:A,'7'!D:D)</f>
        <v>0</v>
      </c>
      <c r="N345" s="15">
        <f>SUMIF('8'!B:B,summary!A:A,'8'!D:D)</f>
        <v>0</v>
      </c>
      <c r="O345" s="15">
        <f>SUMIF('9'!B:B,summary!A:A,'9'!D:D)</f>
        <v>0</v>
      </c>
      <c r="P345" s="15">
        <f>SUMIF('10'!B:B,summary!A:A,'10'!D:D)</f>
        <v>0</v>
      </c>
      <c r="Q345" s="15">
        <f>SUMIF('11'!B:B,summary!A:A,'11'!D:D)</f>
        <v>0</v>
      </c>
      <c r="R345" s="15">
        <f>SUMIF('12'!B:B,summary!A:A,'12'!D:D)</f>
        <v>0</v>
      </c>
      <c r="S345" s="15">
        <f>SUMIF('13'!B:B,summary!A:A,'13'!D:D)</f>
        <v>0</v>
      </c>
      <c r="T345" s="15">
        <f>SUMIF('14'!B:B,summary!A:A,'14'!D:D)</f>
        <v>0</v>
      </c>
      <c r="U345" s="15">
        <f>SUMIF('15'!B:B,summary!A:A,'15'!D:D)</f>
        <v>0</v>
      </c>
      <c r="V345" s="15">
        <f>SUMIF('16'!B:B,summary!A:A,'16'!D:D)</f>
        <v>0</v>
      </c>
      <c r="W345" s="15">
        <f>SUMIF('17'!B:B,summary!A:A,'17'!D:D)</f>
        <v>0</v>
      </c>
      <c r="X345" s="15">
        <f>SUMIF('18'!B:B,summary!A:A,'18'!D:D)</f>
        <v>0</v>
      </c>
      <c r="Y345" s="15">
        <f>SUMIF('19'!B:B,summary!A:A,'19'!D:D)</f>
        <v>0</v>
      </c>
      <c r="Z345" s="15">
        <f>SUMIF('20'!B:B,summary!A:A,'20'!D:D)</f>
        <v>0</v>
      </c>
      <c r="AA345" s="15">
        <f>SUMIF('21'!B:B,summary!A:A,'21'!D:D)</f>
        <v>0</v>
      </c>
      <c r="AB345" s="15">
        <f>SUMIF('22'!B:B,summary!A:A,'22'!D:D)</f>
        <v>0</v>
      </c>
      <c r="AC345" s="15">
        <f>SUMIF('23'!B:B,summary!A:A,'23'!D:D)</f>
        <v>0</v>
      </c>
      <c r="AD345" s="15">
        <f>SUMIF('24'!B:B,summary!A:A,'24'!D:D)</f>
        <v>0</v>
      </c>
      <c r="AE345" s="15">
        <f>SUMIF('25'!B:B,summary!A:A,'25'!D:D)</f>
        <v>0</v>
      </c>
      <c r="AF345" s="15">
        <f>SUMIF('26'!B:B,summary!A:A,'26'!D:D)</f>
        <v>0</v>
      </c>
      <c r="AG345" s="15">
        <f>SUMIF('27'!B:B,summary!A:A,'27'!D:D)</f>
        <v>0</v>
      </c>
      <c r="AH345" s="15">
        <f>SUMIF('28'!B:B,summary!A:A,'28'!D:D)</f>
        <v>0</v>
      </c>
      <c r="AI345" s="15">
        <f>SUMIF('29'!B:B,summary!A:A,'29'!D:D)</f>
        <v>0</v>
      </c>
      <c r="AJ345" s="15">
        <f>SUMIF('30'!B:B,summary!A:A,'30'!D:D)</f>
        <v>0</v>
      </c>
      <c r="AK345" s="15">
        <f>SUMIF('31'!B:B,summary!A:A,'31'!D:D)</f>
        <v>0</v>
      </c>
      <c r="AL345" s="41">
        <f t="shared" si="36"/>
        <v>0</v>
      </c>
      <c r="AM345" s="75"/>
      <c r="AN345" s="96">
        <f t="shared" si="34"/>
        <v>0</v>
      </c>
      <c r="AO345" s="74">
        <f t="shared" si="35"/>
        <v>0</v>
      </c>
      <c r="AP345" s="101"/>
      <c r="AQ345" s="102"/>
      <c r="AR345" s="103"/>
      <c r="AS345" s="103"/>
      <c r="AT345" s="103"/>
      <c r="AU345" s="103"/>
      <c r="AV345" s="103"/>
      <c r="AW345" s="103"/>
      <c r="AX345" s="103"/>
      <c r="AY345" s="103"/>
      <c r="AZ345" s="103"/>
      <c r="BA345" s="103"/>
      <c r="BB345" s="103"/>
      <c r="BC345" s="103"/>
      <c r="BD345" s="103"/>
      <c r="BE345" s="103"/>
      <c r="BF345" s="103"/>
      <c r="BG345" s="103"/>
      <c r="BH345" s="103"/>
      <c r="BI345" s="103"/>
      <c r="BJ345" s="103"/>
      <c r="BK345" s="103"/>
      <c r="BL345" s="103"/>
      <c r="BM345" s="103"/>
      <c r="BN345" s="103"/>
      <c r="BO345" s="103"/>
      <c r="BP345" s="103"/>
      <c r="BQ345" s="103"/>
      <c r="BR345" s="103"/>
      <c r="BS345" s="103"/>
      <c r="BT345" s="103"/>
      <c r="BU345" s="103"/>
      <c r="BV345" s="104"/>
      <c r="BW345" s="104"/>
    </row>
    <row r="346" spans="1:75" ht="20" customHeight="1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15">
        <f>SUMIF('1'!B:B,summary!A:A,'1'!D:D)</f>
        <v>0</v>
      </c>
      <c r="H346" s="15">
        <f>SUMIF('2'!B:B,summary!A:A,'2'!D:D)</f>
        <v>0</v>
      </c>
      <c r="I346" s="15">
        <f>SUMIF('3'!B:B,summary!A:A,'3'!D:D)</f>
        <v>0</v>
      </c>
      <c r="J346" s="15">
        <f>SUMIF('4'!B:B,summary!A:A,'4'!D:D)</f>
        <v>0</v>
      </c>
      <c r="K346" s="15">
        <f>SUMIF('5'!B:B,summary!A:A,'5'!D:D)</f>
        <v>0</v>
      </c>
      <c r="L346" s="15">
        <f>SUMIF('6'!B:B,summary!A:A,'6'!D:D)</f>
        <v>0</v>
      </c>
      <c r="M346" s="15">
        <f>SUMIF('7'!B:B,summary!A:A,'7'!D:D)</f>
        <v>0</v>
      </c>
      <c r="N346" s="15">
        <f>SUMIF('8'!B:B,summary!A:A,'8'!D:D)</f>
        <v>0</v>
      </c>
      <c r="O346" s="15">
        <f>SUMIF('9'!B:B,summary!A:A,'9'!D:D)</f>
        <v>0</v>
      </c>
      <c r="P346" s="15">
        <f>SUMIF('10'!B:B,summary!A:A,'10'!D:D)</f>
        <v>0</v>
      </c>
      <c r="Q346" s="15">
        <f>SUMIF('11'!B:B,summary!A:A,'11'!D:D)</f>
        <v>0</v>
      </c>
      <c r="R346" s="15">
        <f>SUMIF('12'!B:B,summary!A:A,'12'!D:D)</f>
        <v>0</v>
      </c>
      <c r="S346" s="15">
        <f>SUMIF('13'!B:B,summary!A:A,'13'!D:D)</f>
        <v>0</v>
      </c>
      <c r="T346" s="15">
        <f>SUMIF('14'!B:B,summary!A:A,'14'!D:D)</f>
        <v>0</v>
      </c>
      <c r="U346" s="15">
        <f>SUMIF('15'!B:B,summary!A:A,'15'!D:D)</f>
        <v>0</v>
      </c>
      <c r="V346" s="15">
        <f>SUMIF('16'!B:B,summary!A:A,'16'!D:D)</f>
        <v>0</v>
      </c>
      <c r="W346" s="15">
        <f>SUMIF('17'!B:B,summary!A:A,'17'!D:D)</f>
        <v>0</v>
      </c>
      <c r="X346" s="15">
        <f>SUMIF('18'!B:B,summary!A:A,'18'!D:D)</f>
        <v>0</v>
      </c>
      <c r="Y346" s="15">
        <f>SUMIF('19'!B:B,summary!A:A,'19'!D:D)</f>
        <v>0</v>
      </c>
      <c r="Z346" s="15">
        <f>SUMIF('20'!B:B,summary!A:A,'20'!D:D)</f>
        <v>0</v>
      </c>
      <c r="AA346" s="15">
        <f>SUMIF('21'!B:B,summary!A:A,'21'!D:D)</f>
        <v>0</v>
      </c>
      <c r="AB346" s="15">
        <f>SUMIF('22'!B:B,summary!A:A,'22'!D:D)</f>
        <v>0</v>
      </c>
      <c r="AC346" s="15">
        <f>SUMIF('23'!B:B,summary!A:A,'23'!D:D)</f>
        <v>0</v>
      </c>
      <c r="AD346" s="15">
        <f>SUMIF('24'!B:B,summary!A:A,'24'!D:D)</f>
        <v>0</v>
      </c>
      <c r="AE346" s="15">
        <f>SUMIF('25'!B:B,summary!A:A,'25'!D:D)</f>
        <v>0</v>
      </c>
      <c r="AF346" s="15">
        <f>SUMIF('26'!B:B,summary!A:A,'26'!D:D)</f>
        <v>0</v>
      </c>
      <c r="AG346" s="15">
        <f>SUMIF('27'!B:B,summary!A:A,'27'!D:D)</f>
        <v>0</v>
      </c>
      <c r="AH346" s="15">
        <f>SUMIF('28'!B:B,summary!A:A,'28'!D:D)</f>
        <v>0</v>
      </c>
      <c r="AI346" s="15">
        <f>SUMIF('29'!B:B,summary!A:A,'29'!D:D)</f>
        <v>0</v>
      </c>
      <c r="AJ346" s="15">
        <f>SUMIF('30'!B:B,summary!A:A,'30'!D:D)</f>
        <v>0</v>
      </c>
      <c r="AK346" s="15">
        <f>SUMIF('31'!B:B,summary!A:A,'31'!D:D)</f>
        <v>0</v>
      </c>
      <c r="AL346" s="41">
        <f t="shared" si="36"/>
        <v>0</v>
      </c>
      <c r="AM346" s="75"/>
      <c r="AN346" s="96">
        <f t="shared" si="34"/>
        <v>0</v>
      </c>
      <c r="AO346" s="74">
        <f t="shared" si="35"/>
        <v>0</v>
      </c>
      <c r="AP346" s="101"/>
      <c r="AQ346" s="102"/>
      <c r="AR346" s="103"/>
      <c r="AS346" s="103"/>
      <c r="AT346" s="103"/>
      <c r="AU346" s="103"/>
      <c r="AV346" s="103"/>
      <c r="AW346" s="103"/>
      <c r="AX346" s="103"/>
      <c r="AY346" s="103"/>
      <c r="AZ346" s="103"/>
      <c r="BA346" s="103"/>
      <c r="BB346" s="103"/>
      <c r="BC346" s="103"/>
      <c r="BD346" s="103"/>
      <c r="BE346" s="103"/>
      <c r="BF346" s="103"/>
      <c r="BG346" s="103"/>
      <c r="BH346" s="103"/>
      <c r="BI346" s="103"/>
      <c r="BJ346" s="103"/>
      <c r="BK346" s="103"/>
      <c r="BL346" s="103"/>
      <c r="BM346" s="103"/>
      <c r="BN346" s="103"/>
      <c r="BO346" s="103"/>
      <c r="BP346" s="103"/>
      <c r="BQ346" s="103"/>
      <c r="BR346" s="103"/>
      <c r="BS346" s="103"/>
      <c r="BT346" s="103"/>
      <c r="BU346" s="103"/>
      <c r="BV346" s="104"/>
      <c r="BW346" s="104"/>
    </row>
    <row r="347" spans="1:75" ht="20" customHeight="1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15">
        <f>SUMIF('1'!B:B,summary!A:A,'1'!D:D)</f>
        <v>0</v>
      </c>
      <c r="H347" s="15">
        <f>SUMIF('2'!B:B,summary!A:A,'2'!D:D)</f>
        <v>0</v>
      </c>
      <c r="I347" s="15">
        <f>SUMIF('3'!B:B,summary!A:A,'3'!D:D)</f>
        <v>0</v>
      </c>
      <c r="J347" s="15">
        <f>SUMIF('4'!B:B,summary!A:A,'4'!D:D)</f>
        <v>0</v>
      </c>
      <c r="K347" s="15">
        <f>SUMIF('5'!B:B,summary!A:A,'5'!D:D)</f>
        <v>0</v>
      </c>
      <c r="L347" s="15">
        <f>SUMIF('6'!B:B,summary!A:A,'6'!D:D)</f>
        <v>0</v>
      </c>
      <c r="M347" s="15">
        <f>SUMIF('7'!B:B,summary!A:A,'7'!D:D)</f>
        <v>0</v>
      </c>
      <c r="N347" s="15">
        <f>SUMIF('8'!B:B,summary!A:A,'8'!D:D)</f>
        <v>0</v>
      </c>
      <c r="O347" s="15">
        <f>SUMIF('9'!B:B,summary!A:A,'9'!D:D)</f>
        <v>0</v>
      </c>
      <c r="P347" s="15">
        <f>SUMIF('10'!B:B,summary!A:A,'10'!D:D)</f>
        <v>0</v>
      </c>
      <c r="Q347" s="15">
        <f>SUMIF('11'!B:B,summary!A:A,'11'!D:D)</f>
        <v>0</v>
      </c>
      <c r="R347" s="15">
        <f>SUMIF('12'!B:B,summary!A:A,'12'!D:D)</f>
        <v>0</v>
      </c>
      <c r="S347" s="15">
        <f>SUMIF('13'!B:B,summary!A:A,'13'!D:D)</f>
        <v>0</v>
      </c>
      <c r="T347" s="15">
        <f>SUMIF('14'!B:B,summary!A:A,'14'!D:D)</f>
        <v>0</v>
      </c>
      <c r="U347" s="15">
        <f>SUMIF('15'!B:B,summary!A:A,'15'!D:D)</f>
        <v>0</v>
      </c>
      <c r="V347" s="15">
        <f>SUMIF('16'!B:B,summary!A:A,'16'!D:D)</f>
        <v>0</v>
      </c>
      <c r="W347" s="15">
        <f>SUMIF('17'!B:B,summary!A:A,'17'!D:D)</f>
        <v>0</v>
      </c>
      <c r="X347" s="15">
        <f>SUMIF('18'!B:B,summary!A:A,'18'!D:D)</f>
        <v>0</v>
      </c>
      <c r="Y347" s="15">
        <f>SUMIF('19'!B:B,summary!A:A,'19'!D:D)</f>
        <v>0</v>
      </c>
      <c r="Z347" s="15">
        <f>SUMIF('20'!B:B,summary!A:A,'20'!D:D)</f>
        <v>0</v>
      </c>
      <c r="AA347" s="15">
        <f>SUMIF('21'!B:B,summary!A:A,'21'!D:D)</f>
        <v>0</v>
      </c>
      <c r="AB347" s="15">
        <f>SUMIF('22'!B:B,summary!A:A,'22'!D:D)</f>
        <v>0</v>
      </c>
      <c r="AC347" s="15">
        <f>SUMIF('23'!B:B,summary!A:A,'23'!D:D)</f>
        <v>0</v>
      </c>
      <c r="AD347" s="15">
        <f>SUMIF('24'!B:B,summary!A:A,'24'!D:D)</f>
        <v>0</v>
      </c>
      <c r="AE347" s="15">
        <f>SUMIF('25'!B:B,summary!A:A,'25'!D:D)</f>
        <v>0</v>
      </c>
      <c r="AF347" s="15">
        <f>SUMIF('26'!B:B,summary!A:A,'26'!D:D)</f>
        <v>0</v>
      </c>
      <c r="AG347" s="15">
        <f>SUMIF('27'!B:B,summary!A:A,'27'!D:D)</f>
        <v>0</v>
      </c>
      <c r="AH347" s="15">
        <f>SUMIF('28'!B:B,summary!A:A,'28'!D:D)</f>
        <v>0</v>
      </c>
      <c r="AI347" s="15">
        <f>SUMIF('29'!B:B,summary!A:A,'29'!D:D)</f>
        <v>0</v>
      </c>
      <c r="AJ347" s="15">
        <f>SUMIF('30'!B:B,summary!A:A,'30'!D:D)</f>
        <v>0</v>
      </c>
      <c r="AK347" s="15">
        <f>SUMIF('31'!B:B,summary!A:A,'31'!D:D)</f>
        <v>0</v>
      </c>
      <c r="AL347" s="41">
        <f t="shared" si="36"/>
        <v>0</v>
      </c>
      <c r="AM347" s="75"/>
      <c r="AN347" s="96">
        <f t="shared" si="34"/>
        <v>0</v>
      </c>
      <c r="AO347" s="74">
        <f t="shared" si="35"/>
        <v>0</v>
      </c>
      <c r="AP347" s="101"/>
      <c r="AQ347" s="102"/>
      <c r="AR347" s="103"/>
      <c r="AS347" s="103"/>
      <c r="AT347" s="103"/>
      <c r="AU347" s="103"/>
      <c r="AV347" s="103"/>
      <c r="AW347" s="103"/>
      <c r="AX347" s="103"/>
      <c r="AY347" s="103"/>
      <c r="AZ347" s="103"/>
      <c r="BA347" s="103"/>
      <c r="BB347" s="103"/>
      <c r="BC347" s="103"/>
      <c r="BD347" s="103"/>
      <c r="BE347" s="103"/>
      <c r="BF347" s="103"/>
      <c r="BG347" s="103"/>
      <c r="BH347" s="103"/>
      <c r="BI347" s="103"/>
      <c r="BJ347" s="103"/>
      <c r="BK347" s="103"/>
      <c r="BL347" s="103"/>
      <c r="BM347" s="103"/>
      <c r="BN347" s="103"/>
      <c r="BO347" s="103"/>
      <c r="BP347" s="103"/>
      <c r="BQ347" s="103"/>
      <c r="BR347" s="103"/>
      <c r="BS347" s="103"/>
      <c r="BT347" s="103"/>
      <c r="BU347" s="103"/>
      <c r="BV347" s="104"/>
      <c r="BW347" s="104"/>
    </row>
    <row r="348" spans="1:75" ht="20" customHeight="1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15">
        <f>SUMIF('1'!B:B,summary!A:A,'1'!D:D)</f>
        <v>0</v>
      </c>
      <c r="H348" s="15">
        <f>SUMIF('2'!B:B,summary!A:A,'2'!D:D)</f>
        <v>0</v>
      </c>
      <c r="I348" s="15">
        <f>SUMIF('3'!B:B,summary!A:A,'3'!D:D)</f>
        <v>0</v>
      </c>
      <c r="J348" s="15">
        <f>SUMIF('4'!B:B,summary!A:A,'4'!D:D)</f>
        <v>0</v>
      </c>
      <c r="K348" s="15">
        <f>SUMIF('5'!B:B,summary!A:A,'5'!D:D)</f>
        <v>0</v>
      </c>
      <c r="L348" s="15">
        <f>SUMIF('6'!B:B,summary!A:A,'6'!D:D)</f>
        <v>0</v>
      </c>
      <c r="M348" s="15">
        <f>SUMIF('7'!B:B,summary!A:A,'7'!D:D)</f>
        <v>0</v>
      </c>
      <c r="N348" s="15">
        <f>SUMIF('8'!B:B,summary!A:A,'8'!D:D)</f>
        <v>0</v>
      </c>
      <c r="O348" s="15">
        <f>SUMIF('9'!B:B,summary!A:A,'9'!D:D)</f>
        <v>0</v>
      </c>
      <c r="P348" s="15">
        <f>SUMIF('10'!B:B,summary!A:A,'10'!D:D)</f>
        <v>0</v>
      </c>
      <c r="Q348" s="15">
        <f>SUMIF('11'!B:B,summary!A:A,'11'!D:D)</f>
        <v>0</v>
      </c>
      <c r="R348" s="15">
        <f>SUMIF('12'!B:B,summary!A:A,'12'!D:D)</f>
        <v>0</v>
      </c>
      <c r="S348" s="15">
        <f>SUMIF('13'!B:B,summary!A:A,'13'!D:D)</f>
        <v>0</v>
      </c>
      <c r="T348" s="15">
        <f>SUMIF('14'!B:B,summary!A:A,'14'!D:D)</f>
        <v>0</v>
      </c>
      <c r="U348" s="15">
        <f>SUMIF('15'!B:B,summary!A:A,'15'!D:D)</f>
        <v>0</v>
      </c>
      <c r="V348" s="15">
        <f>SUMIF('16'!B:B,summary!A:A,'16'!D:D)</f>
        <v>0</v>
      </c>
      <c r="W348" s="15">
        <f>SUMIF('17'!B:B,summary!A:A,'17'!D:D)</f>
        <v>0</v>
      </c>
      <c r="X348" s="15">
        <f>SUMIF('18'!B:B,summary!A:A,'18'!D:D)</f>
        <v>0</v>
      </c>
      <c r="Y348" s="15">
        <f>SUMIF('19'!B:B,summary!A:A,'19'!D:D)</f>
        <v>0</v>
      </c>
      <c r="Z348" s="15">
        <f>SUMIF('20'!B:B,summary!A:A,'20'!D:D)</f>
        <v>0</v>
      </c>
      <c r="AA348" s="15">
        <f>SUMIF('21'!B:B,summary!A:A,'21'!D:D)</f>
        <v>0</v>
      </c>
      <c r="AB348" s="15">
        <f>SUMIF('22'!B:B,summary!A:A,'22'!D:D)</f>
        <v>0</v>
      </c>
      <c r="AC348" s="15">
        <f>SUMIF('23'!B:B,summary!A:A,'23'!D:D)</f>
        <v>0</v>
      </c>
      <c r="AD348" s="15">
        <f>SUMIF('24'!B:B,summary!A:A,'24'!D:D)</f>
        <v>0</v>
      </c>
      <c r="AE348" s="15">
        <f>SUMIF('25'!B:B,summary!A:A,'25'!D:D)</f>
        <v>0</v>
      </c>
      <c r="AF348" s="15">
        <f>SUMIF('26'!B:B,summary!A:A,'26'!D:D)</f>
        <v>0</v>
      </c>
      <c r="AG348" s="15">
        <f>SUMIF('27'!B:B,summary!A:A,'27'!D:D)</f>
        <v>0</v>
      </c>
      <c r="AH348" s="15">
        <f>SUMIF('28'!B:B,summary!A:A,'28'!D:D)</f>
        <v>0</v>
      </c>
      <c r="AI348" s="15">
        <f>SUMIF('29'!B:B,summary!A:A,'29'!D:D)</f>
        <v>0</v>
      </c>
      <c r="AJ348" s="15">
        <f>SUMIF('30'!B:B,summary!A:A,'30'!D:D)</f>
        <v>0</v>
      </c>
      <c r="AK348" s="15">
        <f>SUMIF('31'!B:B,summary!A:A,'31'!D:D)</f>
        <v>0</v>
      </c>
      <c r="AL348" s="41">
        <f t="shared" si="36"/>
        <v>0</v>
      </c>
      <c r="AM348" s="75"/>
      <c r="AN348" s="96">
        <f t="shared" si="34"/>
        <v>0</v>
      </c>
      <c r="AO348" s="74">
        <f t="shared" si="35"/>
        <v>0</v>
      </c>
      <c r="AP348" s="101"/>
      <c r="AQ348" s="102"/>
      <c r="AR348" s="103"/>
      <c r="AS348" s="103"/>
      <c r="AT348" s="103"/>
      <c r="AU348" s="103"/>
      <c r="AV348" s="103"/>
      <c r="AW348" s="103"/>
      <c r="AX348" s="103"/>
      <c r="AY348" s="103"/>
      <c r="AZ348" s="103"/>
      <c r="BA348" s="103"/>
      <c r="BB348" s="103"/>
      <c r="BC348" s="103"/>
      <c r="BD348" s="103"/>
      <c r="BE348" s="103"/>
      <c r="BF348" s="103"/>
      <c r="BG348" s="103"/>
      <c r="BH348" s="103"/>
      <c r="BI348" s="103"/>
      <c r="BJ348" s="103"/>
      <c r="BK348" s="103"/>
      <c r="BL348" s="103"/>
      <c r="BM348" s="103"/>
      <c r="BN348" s="103"/>
      <c r="BO348" s="103"/>
      <c r="BP348" s="103"/>
      <c r="BQ348" s="103"/>
      <c r="BR348" s="103"/>
      <c r="BS348" s="103"/>
      <c r="BT348" s="103"/>
      <c r="BU348" s="103"/>
      <c r="BV348" s="104"/>
      <c r="BW348" s="104"/>
    </row>
    <row r="349" spans="1:75" ht="20" customHeight="1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15">
        <f>SUMIF('1'!B:B,summary!A:A,'1'!D:D)</f>
        <v>0</v>
      </c>
      <c r="H349" s="15">
        <f>SUMIF('2'!B:B,summary!A:A,'2'!D:D)</f>
        <v>0</v>
      </c>
      <c r="I349" s="15">
        <f>SUMIF('3'!B:B,summary!A:A,'3'!D:D)</f>
        <v>0</v>
      </c>
      <c r="J349" s="15">
        <f>SUMIF('4'!B:B,summary!A:A,'4'!D:D)</f>
        <v>0</v>
      </c>
      <c r="K349" s="15">
        <f>SUMIF('5'!B:B,summary!A:A,'5'!D:D)</f>
        <v>0</v>
      </c>
      <c r="L349" s="15">
        <f>SUMIF('6'!B:B,summary!A:A,'6'!D:D)</f>
        <v>0</v>
      </c>
      <c r="M349" s="15">
        <f>SUMIF('7'!B:B,summary!A:A,'7'!D:D)</f>
        <v>0</v>
      </c>
      <c r="N349" s="15">
        <f>SUMIF('8'!B:B,summary!A:A,'8'!D:D)</f>
        <v>0</v>
      </c>
      <c r="O349" s="15">
        <f>SUMIF('9'!B:B,summary!A:A,'9'!D:D)</f>
        <v>0</v>
      </c>
      <c r="P349" s="15">
        <f>SUMIF('10'!B:B,summary!A:A,'10'!D:D)</f>
        <v>0</v>
      </c>
      <c r="Q349" s="15">
        <f>SUMIF('11'!B:B,summary!A:A,'11'!D:D)</f>
        <v>0</v>
      </c>
      <c r="R349" s="15">
        <f>SUMIF('12'!B:B,summary!A:A,'12'!D:D)</f>
        <v>0</v>
      </c>
      <c r="S349" s="15">
        <f>SUMIF('13'!B:B,summary!A:A,'13'!D:D)</f>
        <v>0</v>
      </c>
      <c r="T349" s="15">
        <f>SUMIF('14'!B:B,summary!A:A,'14'!D:D)</f>
        <v>0</v>
      </c>
      <c r="U349" s="15">
        <f>SUMIF('15'!B:B,summary!A:A,'15'!D:D)</f>
        <v>0</v>
      </c>
      <c r="V349" s="15">
        <f>SUMIF('16'!B:B,summary!A:A,'16'!D:D)</f>
        <v>0</v>
      </c>
      <c r="W349" s="15">
        <f>SUMIF('17'!B:B,summary!A:A,'17'!D:D)</f>
        <v>0</v>
      </c>
      <c r="X349" s="15">
        <f>SUMIF('18'!B:B,summary!A:A,'18'!D:D)</f>
        <v>0</v>
      </c>
      <c r="Y349" s="15">
        <f>SUMIF('19'!B:B,summary!A:A,'19'!D:D)</f>
        <v>0</v>
      </c>
      <c r="Z349" s="15">
        <f>SUMIF('20'!B:B,summary!A:A,'20'!D:D)</f>
        <v>0</v>
      </c>
      <c r="AA349" s="15">
        <f>SUMIF('21'!B:B,summary!A:A,'21'!D:D)</f>
        <v>0</v>
      </c>
      <c r="AB349" s="15">
        <f>SUMIF('22'!B:B,summary!A:A,'22'!D:D)</f>
        <v>0</v>
      </c>
      <c r="AC349" s="15">
        <f>SUMIF('23'!B:B,summary!A:A,'23'!D:D)</f>
        <v>0</v>
      </c>
      <c r="AD349" s="15">
        <f>SUMIF('24'!B:B,summary!A:A,'24'!D:D)</f>
        <v>0</v>
      </c>
      <c r="AE349" s="15">
        <f>SUMIF('25'!B:B,summary!A:A,'25'!D:D)</f>
        <v>0</v>
      </c>
      <c r="AF349" s="15">
        <f>SUMIF('26'!B:B,summary!A:A,'26'!D:D)</f>
        <v>0</v>
      </c>
      <c r="AG349" s="15">
        <f>SUMIF('27'!B:B,summary!A:A,'27'!D:D)</f>
        <v>0</v>
      </c>
      <c r="AH349" s="15">
        <f>SUMIF('28'!B:B,summary!A:A,'28'!D:D)</f>
        <v>0</v>
      </c>
      <c r="AI349" s="15">
        <f>SUMIF('29'!B:B,summary!A:A,'29'!D:D)</f>
        <v>0</v>
      </c>
      <c r="AJ349" s="15">
        <f>SUMIF('30'!B:B,summary!A:A,'30'!D:D)</f>
        <v>0</v>
      </c>
      <c r="AK349" s="15">
        <f>SUMIF('31'!B:B,summary!A:A,'31'!D:D)</f>
        <v>0</v>
      </c>
      <c r="AL349" s="41">
        <f t="shared" si="36"/>
        <v>0</v>
      </c>
      <c r="AM349" s="75"/>
      <c r="AN349" s="96">
        <f t="shared" si="34"/>
        <v>0</v>
      </c>
      <c r="AO349" s="74">
        <f t="shared" si="35"/>
        <v>0</v>
      </c>
      <c r="AP349" s="101"/>
      <c r="AQ349" s="102"/>
      <c r="AR349" s="103"/>
      <c r="AS349" s="103"/>
      <c r="AT349" s="103"/>
      <c r="AU349" s="103"/>
      <c r="AV349" s="103"/>
      <c r="AW349" s="103"/>
      <c r="AX349" s="103"/>
      <c r="AY349" s="103"/>
      <c r="AZ349" s="103"/>
      <c r="BA349" s="103"/>
      <c r="BB349" s="103"/>
      <c r="BC349" s="103"/>
      <c r="BD349" s="103"/>
      <c r="BE349" s="103"/>
      <c r="BF349" s="103"/>
      <c r="BG349" s="103"/>
      <c r="BH349" s="103"/>
      <c r="BI349" s="103"/>
      <c r="BJ349" s="103"/>
      <c r="BK349" s="103"/>
      <c r="BL349" s="103"/>
      <c r="BM349" s="103"/>
      <c r="BN349" s="103"/>
      <c r="BO349" s="103"/>
      <c r="BP349" s="103"/>
      <c r="BQ349" s="103"/>
      <c r="BR349" s="103"/>
      <c r="BS349" s="103"/>
      <c r="BT349" s="103"/>
      <c r="BU349" s="103"/>
      <c r="BV349" s="104"/>
      <c r="BW349" s="104"/>
    </row>
    <row r="350" spans="1:75" ht="20" customHeight="1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15">
        <f>SUMIF('1'!B:B,summary!A:A,'1'!D:D)</f>
        <v>0</v>
      </c>
      <c r="H350" s="15">
        <f>SUMIF('2'!B:B,summary!A:A,'2'!D:D)</f>
        <v>0</v>
      </c>
      <c r="I350" s="15">
        <f>SUMIF('3'!B:B,summary!A:A,'3'!D:D)</f>
        <v>0</v>
      </c>
      <c r="J350" s="15">
        <f>SUMIF('4'!B:B,summary!A:A,'4'!D:D)</f>
        <v>0</v>
      </c>
      <c r="K350" s="15">
        <f>SUMIF('5'!B:B,summary!A:A,'5'!D:D)</f>
        <v>0</v>
      </c>
      <c r="L350" s="15">
        <f>SUMIF('6'!B:B,summary!A:A,'6'!D:D)</f>
        <v>0</v>
      </c>
      <c r="M350" s="15">
        <f>SUMIF('7'!B:B,summary!A:A,'7'!D:D)</f>
        <v>0</v>
      </c>
      <c r="N350" s="15">
        <f>SUMIF('8'!B:B,summary!A:A,'8'!D:D)</f>
        <v>0</v>
      </c>
      <c r="O350" s="15">
        <f>SUMIF('9'!B:B,summary!A:A,'9'!D:D)</f>
        <v>0</v>
      </c>
      <c r="P350" s="15">
        <f>SUMIF('10'!B:B,summary!A:A,'10'!D:D)</f>
        <v>0</v>
      </c>
      <c r="Q350" s="15">
        <f>SUMIF('11'!B:B,summary!A:A,'11'!D:D)</f>
        <v>0</v>
      </c>
      <c r="R350" s="15">
        <f>SUMIF('12'!B:B,summary!A:A,'12'!D:D)</f>
        <v>0</v>
      </c>
      <c r="S350" s="15">
        <f>SUMIF('13'!B:B,summary!A:A,'13'!D:D)</f>
        <v>0</v>
      </c>
      <c r="T350" s="15">
        <f>SUMIF('14'!B:B,summary!A:A,'14'!D:D)</f>
        <v>0</v>
      </c>
      <c r="U350" s="15">
        <f>SUMIF('15'!B:B,summary!A:A,'15'!D:D)</f>
        <v>0</v>
      </c>
      <c r="V350" s="15">
        <f>SUMIF('16'!B:B,summary!A:A,'16'!D:D)</f>
        <v>0</v>
      </c>
      <c r="W350" s="15">
        <f>SUMIF('17'!B:B,summary!A:A,'17'!D:D)</f>
        <v>0</v>
      </c>
      <c r="X350" s="15">
        <f>SUMIF('18'!B:B,summary!A:A,'18'!D:D)</f>
        <v>0</v>
      </c>
      <c r="Y350" s="15">
        <f>SUMIF('19'!B:B,summary!A:A,'19'!D:D)</f>
        <v>0</v>
      </c>
      <c r="Z350" s="15">
        <f>SUMIF('20'!B:B,summary!A:A,'20'!D:D)</f>
        <v>0</v>
      </c>
      <c r="AA350" s="15">
        <f>SUMIF('21'!B:B,summary!A:A,'21'!D:D)</f>
        <v>0</v>
      </c>
      <c r="AB350" s="15">
        <f>SUMIF('22'!B:B,summary!A:A,'22'!D:D)</f>
        <v>0</v>
      </c>
      <c r="AC350" s="15">
        <f>SUMIF('23'!B:B,summary!A:A,'23'!D:D)</f>
        <v>0</v>
      </c>
      <c r="AD350" s="15">
        <f>SUMIF('24'!B:B,summary!A:A,'24'!D:D)</f>
        <v>0</v>
      </c>
      <c r="AE350" s="15">
        <f>SUMIF('25'!B:B,summary!A:A,'25'!D:D)</f>
        <v>0</v>
      </c>
      <c r="AF350" s="15">
        <f>SUMIF('26'!B:B,summary!A:A,'26'!D:D)</f>
        <v>0</v>
      </c>
      <c r="AG350" s="15">
        <f>SUMIF('27'!B:B,summary!A:A,'27'!D:D)</f>
        <v>0</v>
      </c>
      <c r="AH350" s="15">
        <f>SUMIF('28'!B:B,summary!A:A,'28'!D:D)</f>
        <v>0</v>
      </c>
      <c r="AI350" s="15">
        <f>SUMIF('29'!B:B,summary!A:A,'29'!D:D)</f>
        <v>0</v>
      </c>
      <c r="AJ350" s="15">
        <f>SUMIF('30'!B:B,summary!A:A,'30'!D:D)</f>
        <v>0</v>
      </c>
      <c r="AK350" s="15">
        <f>SUMIF('31'!B:B,summary!A:A,'31'!D:D)</f>
        <v>0</v>
      </c>
      <c r="AL350" s="41">
        <f t="shared" si="36"/>
        <v>0</v>
      </c>
      <c r="AM350" s="75"/>
      <c r="AN350" s="96">
        <f t="shared" si="34"/>
        <v>0</v>
      </c>
      <c r="AO350" s="74">
        <f t="shared" si="35"/>
        <v>0</v>
      </c>
      <c r="AP350" s="101"/>
      <c r="AQ350" s="102"/>
      <c r="AR350" s="103"/>
      <c r="AS350" s="103"/>
      <c r="AT350" s="103"/>
      <c r="AU350" s="103"/>
      <c r="AV350" s="103"/>
      <c r="AW350" s="103"/>
      <c r="AX350" s="103"/>
      <c r="AY350" s="103"/>
      <c r="AZ350" s="103"/>
      <c r="BA350" s="103"/>
      <c r="BB350" s="103"/>
      <c r="BC350" s="103"/>
      <c r="BD350" s="103"/>
      <c r="BE350" s="103"/>
      <c r="BF350" s="103"/>
      <c r="BG350" s="103"/>
      <c r="BH350" s="103"/>
      <c r="BI350" s="103"/>
      <c r="BJ350" s="103"/>
      <c r="BK350" s="103"/>
      <c r="BL350" s="103"/>
      <c r="BM350" s="103"/>
      <c r="BN350" s="103"/>
      <c r="BO350" s="103"/>
      <c r="BP350" s="103"/>
      <c r="BQ350" s="103"/>
      <c r="BR350" s="103"/>
      <c r="BS350" s="103"/>
      <c r="BT350" s="103"/>
      <c r="BU350" s="103"/>
      <c r="BV350" s="104"/>
      <c r="BW350" s="104"/>
    </row>
    <row r="351" spans="1:75" ht="20" customHeight="1" x14ac:dyDescent="0.35">
      <c r="A351" s="28" t="s">
        <v>623</v>
      </c>
      <c r="B351" s="16" t="s">
        <v>914</v>
      </c>
      <c r="C351" s="16"/>
      <c r="D351" s="16"/>
      <c r="E351" s="16"/>
      <c r="F351" s="16"/>
      <c r="G351" s="15">
        <f>SUMIF('1'!B:B,summary!A:A,'1'!D:D)</f>
        <v>0</v>
      </c>
      <c r="H351" s="15">
        <f>SUMIF('2'!B:B,summary!A:A,'2'!D:D)</f>
        <v>0</v>
      </c>
      <c r="I351" s="15">
        <f>SUMIF('3'!B:B,summary!A:A,'3'!D:D)</f>
        <v>0</v>
      </c>
      <c r="J351" s="15">
        <f>SUMIF('4'!B:B,summary!A:A,'4'!D:D)</f>
        <v>0</v>
      </c>
      <c r="K351" s="15">
        <f>SUMIF('5'!B:B,summary!A:A,'5'!D:D)</f>
        <v>0</v>
      </c>
      <c r="L351" s="15">
        <f>SUMIF('6'!B:B,summary!A:A,'6'!D:D)</f>
        <v>0</v>
      </c>
      <c r="M351" s="15">
        <f>SUMIF('7'!B:B,summary!A:A,'7'!D:D)</f>
        <v>0</v>
      </c>
      <c r="N351" s="15">
        <f>SUMIF('8'!B:B,summary!A:A,'8'!D:D)</f>
        <v>0</v>
      </c>
      <c r="O351" s="15">
        <f>SUMIF('9'!B:B,summary!A:A,'9'!D:D)</f>
        <v>0</v>
      </c>
      <c r="P351" s="15">
        <f>SUMIF('10'!B:B,summary!A:A,'10'!D:D)</f>
        <v>0</v>
      </c>
      <c r="Q351" s="15">
        <f>SUMIF('11'!B:B,summary!A:A,'11'!D:D)</f>
        <v>0</v>
      </c>
      <c r="R351" s="15">
        <f>SUMIF('12'!B:B,summary!A:A,'12'!D:D)</f>
        <v>0</v>
      </c>
      <c r="S351" s="15">
        <f>SUMIF('13'!B:B,summary!A:A,'13'!D:D)</f>
        <v>0</v>
      </c>
      <c r="T351" s="15">
        <f>SUMIF('14'!B:B,summary!A:A,'14'!D:D)</f>
        <v>0</v>
      </c>
      <c r="U351" s="15">
        <f>SUMIF('15'!B:B,summary!A:A,'15'!D:D)</f>
        <v>0</v>
      </c>
      <c r="V351" s="15">
        <f>SUMIF('16'!B:B,summary!A:A,'16'!D:D)</f>
        <v>0</v>
      </c>
      <c r="W351" s="15">
        <f>SUMIF('17'!B:B,summary!A:A,'17'!D:D)</f>
        <v>0</v>
      </c>
      <c r="X351" s="15">
        <f>SUMIF('18'!B:B,summary!A:A,'18'!D:D)</f>
        <v>0</v>
      </c>
      <c r="Y351" s="15">
        <f>SUMIF('19'!B:B,summary!A:A,'19'!D:D)</f>
        <v>0</v>
      </c>
      <c r="Z351" s="15">
        <f>SUMIF('20'!B:B,summary!A:A,'20'!D:D)</f>
        <v>0</v>
      </c>
      <c r="AA351" s="15">
        <f>SUMIF('21'!B:B,summary!A:A,'21'!D:D)</f>
        <v>0</v>
      </c>
      <c r="AB351" s="15">
        <f>SUMIF('22'!B:B,summary!A:A,'22'!D:D)</f>
        <v>0</v>
      </c>
      <c r="AC351" s="15">
        <f>SUMIF('23'!B:B,summary!A:A,'23'!D:D)</f>
        <v>0</v>
      </c>
      <c r="AD351" s="15">
        <f>SUMIF('24'!B:B,summary!A:A,'24'!D:D)</f>
        <v>0</v>
      </c>
      <c r="AE351" s="15">
        <f>SUMIF('25'!B:B,summary!A:A,'25'!D:D)</f>
        <v>0</v>
      </c>
      <c r="AF351" s="15">
        <f>SUMIF('26'!B:B,summary!A:A,'26'!D:D)</f>
        <v>0</v>
      </c>
      <c r="AG351" s="15">
        <f>SUMIF('27'!B:B,summary!A:A,'27'!D:D)</f>
        <v>0</v>
      </c>
      <c r="AH351" s="15">
        <f>SUMIF('28'!B:B,summary!A:A,'28'!D:D)</f>
        <v>0</v>
      </c>
      <c r="AI351" s="15">
        <f>SUMIF('29'!B:B,summary!A:A,'29'!D:D)</f>
        <v>0</v>
      </c>
      <c r="AJ351" s="15">
        <f>SUMIF('30'!B:B,summary!A:A,'30'!D:D)</f>
        <v>0</v>
      </c>
      <c r="AK351" s="15">
        <f>SUMIF('31'!B:B,summary!A:A,'31'!D:D)</f>
        <v>0</v>
      </c>
      <c r="AL351" s="41">
        <f t="shared" si="36"/>
        <v>0</v>
      </c>
      <c r="AM351" s="75"/>
      <c r="AN351" s="96">
        <f t="shared" si="34"/>
        <v>0</v>
      </c>
      <c r="AO351" s="74">
        <f t="shared" si="35"/>
        <v>0</v>
      </c>
      <c r="AP351" s="101"/>
      <c r="AQ351" s="102"/>
      <c r="AR351" s="103"/>
      <c r="AS351" s="103"/>
      <c r="AT351" s="103"/>
      <c r="AU351" s="103"/>
      <c r="AV351" s="103"/>
      <c r="AW351" s="103"/>
      <c r="AX351" s="103"/>
      <c r="AY351" s="103"/>
      <c r="AZ351" s="103"/>
      <c r="BA351" s="103"/>
      <c r="BB351" s="103"/>
      <c r="BC351" s="103"/>
      <c r="BD351" s="103"/>
      <c r="BE351" s="103"/>
      <c r="BF351" s="103"/>
      <c r="BG351" s="103"/>
      <c r="BH351" s="103"/>
      <c r="BI351" s="103"/>
      <c r="BJ351" s="103"/>
      <c r="BK351" s="103"/>
      <c r="BL351" s="103"/>
      <c r="BM351" s="103"/>
      <c r="BN351" s="103"/>
      <c r="BO351" s="103"/>
      <c r="BP351" s="103"/>
      <c r="BQ351" s="103"/>
      <c r="BR351" s="103"/>
      <c r="BS351" s="103"/>
      <c r="BT351" s="103"/>
      <c r="BU351" s="103"/>
      <c r="BV351" s="104"/>
      <c r="BW351" s="104"/>
    </row>
    <row r="352" spans="1:75" ht="20" customHeight="1" x14ac:dyDescent="0.35">
      <c r="A352" s="28" t="s">
        <v>624</v>
      </c>
      <c r="B352" s="16" t="s">
        <v>915</v>
      </c>
      <c r="C352" s="16"/>
      <c r="D352" s="16"/>
      <c r="E352" s="16"/>
      <c r="F352" s="16"/>
      <c r="G352" s="15">
        <f>SUMIF('1'!B:B,summary!A:A,'1'!D:D)</f>
        <v>0</v>
      </c>
      <c r="H352" s="15">
        <f>SUMIF('2'!B:B,summary!A:A,'2'!D:D)</f>
        <v>0</v>
      </c>
      <c r="I352" s="15">
        <f>SUMIF('3'!B:B,summary!A:A,'3'!D:D)</f>
        <v>0</v>
      </c>
      <c r="J352" s="15">
        <f>SUMIF('4'!B:B,summary!A:A,'4'!D:D)</f>
        <v>0</v>
      </c>
      <c r="K352" s="15">
        <f>SUMIF('5'!B:B,summary!A:A,'5'!D:D)</f>
        <v>0</v>
      </c>
      <c r="L352" s="15">
        <f>SUMIF('6'!B:B,summary!A:A,'6'!D:D)</f>
        <v>0</v>
      </c>
      <c r="M352" s="15">
        <f>SUMIF('7'!B:B,summary!A:A,'7'!D:D)</f>
        <v>0</v>
      </c>
      <c r="N352" s="15">
        <f>SUMIF('8'!B:B,summary!A:A,'8'!D:D)</f>
        <v>0</v>
      </c>
      <c r="O352" s="15">
        <f>SUMIF('9'!B:B,summary!A:A,'9'!D:D)</f>
        <v>0</v>
      </c>
      <c r="P352" s="15">
        <f>SUMIF('10'!B:B,summary!A:A,'10'!D:D)</f>
        <v>0</v>
      </c>
      <c r="Q352" s="15">
        <f>SUMIF('11'!B:B,summary!A:A,'11'!D:D)</f>
        <v>0</v>
      </c>
      <c r="R352" s="15">
        <f>SUMIF('12'!B:B,summary!A:A,'12'!D:D)</f>
        <v>0</v>
      </c>
      <c r="S352" s="15">
        <f>SUMIF('13'!B:B,summary!A:A,'13'!D:D)</f>
        <v>0</v>
      </c>
      <c r="T352" s="15">
        <f>SUMIF('14'!B:B,summary!A:A,'14'!D:D)</f>
        <v>0</v>
      </c>
      <c r="U352" s="15">
        <f>SUMIF('15'!B:B,summary!A:A,'15'!D:D)</f>
        <v>0</v>
      </c>
      <c r="V352" s="15">
        <f>SUMIF('16'!B:B,summary!A:A,'16'!D:D)</f>
        <v>0</v>
      </c>
      <c r="W352" s="15">
        <f>SUMIF('17'!B:B,summary!A:A,'17'!D:D)</f>
        <v>0</v>
      </c>
      <c r="X352" s="15">
        <f>SUMIF('18'!B:B,summary!A:A,'18'!D:D)</f>
        <v>0</v>
      </c>
      <c r="Y352" s="15">
        <f>SUMIF('19'!B:B,summary!A:A,'19'!D:D)</f>
        <v>0</v>
      </c>
      <c r="Z352" s="15">
        <f>SUMIF('20'!B:B,summary!A:A,'20'!D:D)</f>
        <v>0</v>
      </c>
      <c r="AA352" s="15">
        <f>SUMIF('21'!B:B,summary!A:A,'21'!D:D)</f>
        <v>0</v>
      </c>
      <c r="AB352" s="15">
        <f>SUMIF('22'!B:B,summary!A:A,'22'!D:D)</f>
        <v>0</v>
      </c>
      <c r="AC352" s="15">
        <f>SUMIF('23'!B:B,summary!A:A,'23'!D:D)</f>
        <v>0</v>
      </c>
      <c r="AD352" s="15">
        <f>SUMIF('24'!B:B,summary!A:A,'24'!D:D)</f>
        <v>0</v>
      </c>
      <c r="AE352" s="15">
        <f>SUMIF('25'!B:B,summary!A:A,'25'!D:D)</f>
        <v>0</v>
      </c>
      <c r="AF352" s="15">
        <f>SUMIF('26'!B:B,summary!A:A,'26'!D:D)</f>
        <v>0</v>
      </c>
      <c r="AG352" s="15">
        <f>SUMIF('27'!B:B,summary!A:A,'27'!D:D)</f>
        <v>0</v>
      </c>
      <c r="AH352" s="15">
        <f>SUMIF('28'!B:B,summary!A:A,'28'!D:D)</f>
        <v>0</v>
      </c>
      <c r="AI352" s="15">
        <f>SUMIF('29'!B:B,summary!A:A,'29'!D:D)</f>
        <v>0</v>
      </c>
      <c r="AJ352" s="15">
        <f>SUMIF('30'!B:B,summary!A:A,'30'!D:D)</f>
        <v>0</v>
      </c>
      <c r="AK352" s="15">
        <f>SUMIF('31'!B:B,summary!A:A,'31'!D:D)</f>
        <v>0</v>
      </c>
      <c r="AL352" s="41">
        <f t="shared" si="36"/>
        <v>0</v>
      </c>
      <c r="AM352" s="75"/>
      <c r="AN352" s="96">
        <f t="shared" si="34"/>
        <v>0</v>
      </c>
      <c r="AO352" s="74">
        <f t="shared" si="35"/>
        <v>0</v>
      </c>
      <c r="AP352" s="101"/>
      <c r="AQ352" s="102"/>
      <c r="AR352" s="103"/>
      <c r="AS352" s="103"/>
      <c r="AT352" s="103"/>
      <c r="AU352" s="103"/>
      <c r="AV352" s="103"/>
      <c r="AW352" s="103"/>
      <c r="AX352" s="103"/>
      <c r="AY352" s="103"/>
      <c r="AZ352" s="103"/>
      <c r="BA352" s="103"/>
      <c r="BB352" s="103"/>
      <c r="BC352" s="103"/>
      <c r="BD352" s="103"/>
      <c r="BE352" s="103"/>
      <c r="BF352" s="103"/>
      <c r="BG352" s="103"/>
      <c r="BH352" s="103"/>
      <c r="BI352" s="103"/>
      <c r="BJ352" s="103"/>
      <c r="BK352" s="103"/>
      <c r="BL352" s="103"/>
      <c r="BM352" s="103"/>
      <c r="BN352" s="103"/>
      <c r="BO352" s="103"/>
      <c r="BP352" s="103"/>
      <c r="BQ352" s="103"/>
      <c r="BR352" s="103"/>
      <c r="BS352" s="103"/>
      <c r="BT352" s="103"/>
      <c r="BU352" s="103"/>
      <c r="BV352" s="104"/>
      <c r="BW352" s="104"/>
    </row>
    <row r="353" spans="1:75" ht="20" customHeight="1" x14ac:dyDescent="0.35">
      <c r="A353" s="28" t="s">
        <v>625</v>
      </c>
      <c r="B353" s="16" t="s">
        <v>916</v>
      </c>
      <c r="C353" s="16"/>
      <c r="D353" s="16"/>
      <c r="E353" s="16"/>
      <c r="F353" s="16"/>
      <c r="G353" s="15">
        <f>SUMIF('1'!B:B,summary!A:A,'1'!D:D)</f>
        <v>0</v>
      </c>
      <c r="H353" s="15">
        <f>SUMIF('2'!B:B,summary!A:A,'2'!D:D)</f>
        <v>0</v>
      </c>
      <c r="I353" s="15">
        <f>SUMIF('3'!B:B,summary!A:A,'3'!D:D)</f>
        <v>0</v>
      </c>
      <c r="J353" s="15">
        <f>SUMIF('4'!B:B,summary!A:A,'4'!D:D)</f>
        <v>0</v>
      </c>
      <c r="K353" s="15">
        <f>SUMIF('5'!B:B,summary!A:A,'5'!D:D)</f>
        <v>0</v>
      </c>
      <c r="L353" s="15">
        <f>SUMIF('6'!B:B,summary!A:A,'6'!D:D)</f>
        <v>0</v>
      </c>
      <c r="M353" s="15">
        <f>SUMIF('7'!B:B,summary!A:A,'7'!D:D)</f>
        <v>0</v>
      </c>
      <c r="N353" s="15">
        <f>SUMIF('8'!B:B,summary!A:A,'8'!D:D)</f>
        <v>0</v>
      </c>
      <c r="O353" s="15">
        <f>SUMIF('9'!B:B,summary!A:A,'9'!D:D)</f>
        <v>0</v>
      </c>
      <c r="P353" s="15">
        <f>SUMIF('10'!B:B,summary!A:A,'10'!D:D)</f>
        <v>0</v>
      </c>
      <c r="Q353" s="15">
        <f>SUMIF('11'!B:B,summary!A:A,'11'!D:D)</f>
        <v>0</v>
      </c>
      <c r="R353" s="15">
        <f>SUMIF('12'!B:B,summary!A:A,'12'!D:D)</f>
        <v>0</v>
      </c>
      <c r="S353" s="15">
        <f>SUMIF('13'!B:B,summary!A:A,'13'!D:D)</f>
        <v>0</v>
      </c>
      <c r="T353" s="15">
        <f>SUMIF('14'!B:B,summary!A:A,'14'!D:D)</f>
        <v>0</v>
      </c>
      <c r="U353" s="15">
        <f>SUMIF('15'!B:B,summary!A:A,'15'!D:D)</f>
        <v>0</v>
      </c>
      <c r="V353" s="15">
        <f>SUMIF('16'!B:B,summary!A:A,'16'!D:D)</f>
        <v>0</v>
      </c>
      <c r="W353" s="15">
        <f>SUMIF('17'!B:B,summary!A:A,'17'!D:D)</f>
        <v>0</v>
      </c>
      <c r="X353" s="15">
        <f>SUMIF('18'!B:B,summary!A:A,'18'!D:D)</f>
        <v>0</v>
      </c>
      <c r="Y353" s="15">
        <f>SUMIF('19'!B:B,summary!A:A,'19'!D:D)</f>
        <v>0</v>
      </c>
      <c r="Z353" s="15">
        <f>SUMIF('20'!B:B,summary!A:A,'20'!D:D)</f>
        <v>0</v>
      </c>
      <c r="AA353" s="15">
        <f>SUMIF('21'!B:B,summary!A:A,'21'!D:D)</f>
        <v>0</v>
      </c>
      <c r="AB353" s="15">
        <f>SUMIF('22'!B:B,summary!A:A,'22'!D:D)</f>
        <v>0</v>
      </c>
      <c r="AC353" s="15">
        <f>SUMIF('23'!B:B,summary!A:A,'23'!D:D)</f>
        <v>0</v>
      </c>
      <c r="AD353" s="15">
        <f>SUMIF('24'!B:B,summary!A:A,'24'!D:D)</f>
        <v>0</v>
      </c>
      <c r="AE353" s="15">
        <f>SUMIF('25'!B:B,summary!A:A,'25'!D:D)</f>
        <v>0</v>
      </c>
      <c r="AF353" s="15">
        <f>SUMIF('26'!B:B,summary!A:A,'26'!D:D)</f>
        <v>0</v>
      </c>
      <c r="AG353" s="15">
        <f>SUMIF('27'!B:B,summary!A:A,'27'!D:D)</f>
        <v>0</v>
      </c>
      <c r="AH353" s="15">
        <f>SUMIF('28'!B:B,summary!A:A,'28'!D:D)</f>
        <v>0</v>
      </c>
      <c r="AI353" s="15">
        <f>SUMIF('29'!B:B,summary!A:A,'29'!D:D)</f>
        <v>0</v>
      </c>
      <c r="AJ353" s="15">
        <f>SUMIF('30'!B:B,summary!A:A,'30'!D:D)</f>
        <v>0</v>
      </c>
      <c r="AK353" s="15">
        <f>SUMIF('31'!B:B,summary!A:A,'31'!D:D)</f>
        <v>0</v>
      </c>
      <c r="AL353" s="41">
        <f t="shared" si="36"/>
        <v>0</v>
      </c>
      <c r="AM353" s="75"/>
      <c r="AN353" s="96">
        <f t="shared" si="34"/>
        <v>0</v>
      </c>
      <c r="AO353" s="74">
        <f t="shared" si="35"/>
        <v>0</v>
      </c>
      <c r="AP353" s="101"/>
      <c r="AQ353" s="102"/>
      <c r="AR353" s="103"/>
      <c r="AS353" s="103"/>
      <c r="AT353" s="103"/>
      <c r="AU353" s="103"/>
      <c r="AV353" s="103"/>
      <c r="AW353" s="103"/>
      <c r="AX353" s="103"/>
      <c r="AY353" s="103"/>
      <c r="AZ353" s="103"/>
      <c r="BA353" s="103"/>
      <c r="BB353" s="103"/>
      <c r="BC353" s="103"/>
      <c r="BD353" s="103"/>
      <c r="BE353" s="103"/>
      <c r="BF353" s="103"/>
      <c r="BG353" s="103"/>
      <c r="BH353" s="103"/>
      <c r="BI353" s="103"/>
      <c r="BJ353" s="103"/>
      <c r="BK353" s="103"/>
      <c r="BL353" s="103"/>
      <c r="BM353" s="103"/>
      <c r="BN353" s="103"/>
      <c r="BO353" s="103"/>
      <c r="BP353" s="103"/>
      <c r="BQ353" s="103"/>
      <c r="BR353" s="103"/>
      <c r="BS353" s="103"/>
      <c r="BT353" s="103"/>
      <c r="BU353" s="103"/>
      <c r="BV353" s="104"/>
      <c r="BW353" s="104"/>
    </row>
    <row r="354" spans="1:75" ht="20" customHeight="1" x14ac:dyDescent="0.35">
      <c r="A354" s="28" t="s">
        <v>626</v>
      </c>
      <c r="B354" s="16" t="s">
        <v>917</v>
      </c>
      <c r="C354" s="16"/>
      <c r="D354" s="16"/>
      <c r="E354" s="16"/>
      <c r="F354" s="16"/>
      <c r="G354" s="15">
        <f>SUMIF('1'!B:B,summary!A:A,'1'!D:D)</f>
        <v>0</v>
      </c>
      <c r="H354" s="15">
        <f>SUMIF('2'!B:B,summary!A:A,'2'!D:D)</f>
        <v>0</v>
      </c>
      <c r="I354" s="15">
        <f>SUMIF('3'!B:B,summary!A:A,'3'!D:D)</f>
        <v>0</v>
      </c>
      <c r="J354" s="15">
        <f>SUMIF('4'!B:B,summary!A:A,'4'!D:D)</f>
        <v>0</v>
      </c>
      <c r="K354" s="15">
        <f>SUMIF('5'!B:B,summary!A:A,'5'!D:D)</f>
        <v>0</v>
      </c>
      <c r="L354" s="15">
        <f>SUMIF('6'!B:B,summary!A:A,'6'!D:D)</f>
        <v>0</v>
      </c>
      <c r="M354" s="15">
        <f>SUMIF('7'!B:B,summary!A:A,'7'!D:D)</f>
        <v>0</v>
      </c>
      <c r="N354" s="15">
        <f>SUMIF('8'!B:B,summary!A:A,'8'!D:D)</f>
        <v>0</v>
      </c>
      <c r="O354" s="15">
        <f>SUMIF('9'!B:B,summary!A:A,'9'!D:D)</f>
        <v>0</v>
      </c>
      <c r="P354" s="15">
        <f>SUMIF('10'!B:B,summary!A:A,'10'!D:D)</f>
        <v>0</v>
      </c>
      <c r="Q354" s="15">
        <f>SUMIF('11'!B:B,summary!A:A,'11'!D:D)</f>
        <v>0</v>
      </c>
      <c r="R354" s="15">
        <f>SUMIF('12'!B:B,summary!A:A,'12'!D:D)</f>
        <v>0</v>
      </c>
      <c r="S354" s="15">
        <f>SUMIF('13'!B:B,summary!A:A,'13'!D:D)</f>
        <v>0</v>
      </c>
      <c r="T354" s="15">
        <f>SUMIF('14'!B:B,summary!A:A,'14'!D:D)</f>
        <v>0</v>
      </c>
      <c r="U354" s="15">
        <f>SUMIF('15'!B:B,summary!A:A,'15'!D:D)</f>
        <v>0</v>
      </c>
      <c r="V354" s="15">
        <f>SUMIF('16'!B:B,summary!A:A,'16'!D:D)</f>
        <v>0</v>
      </c>
      <c r="W354" s="15">
        <f>SUMIF('17'!B:B,summary!A:A,'17'!D:D)</f>
        <v>0</v>
      </c>
      <c r="X354" s="15">
        <f>SUMIF('18'!B:B,summary!A:A,'18'!D:D)</f>
        <v>0</v>
      </c>
      <c r="Y354" s="15">
        <f>SUMIF('19'!B:B,summary!A:A,'19'!D:D)</f>
        <v>0</v>
      </c>
      <c r="Z354" s="15">
        <f>SUMIF('20'!B:B,summary!A:A,'20'!D:D)</f>
        <v>0</v>
      </c>
      <c r="AA354" s="15">
        <f>SUMIF('21'!B:B,summary!A:A,'21'!D:D)</f>
        <v>0</v>
      </c>
      <c r="AB354" s="15">
        <f>SUMIF('22'!B:B,summary!A:A,'22'!D:D)</f>
        <v>0</v>
      </c>
      <c r="AC354" s="15">
        <f>SUMIF('23'!B:B,summary!A:A,'23'!D:D)</f>
        <v>0</v>
      </c>
      <c r="AD354" s="15">
        <f>SUMIF('24'!B:B,summary!A:A,'24'!D:D)</f>
        <v>0</v>
      </c>
      <c r="AE354" s="15">
        <f>SUMIF('25'!B:B,summary!A:A,'25'!D:D)</f>
        <v>0</v>
      </c>
      <c r="AF354" s="15">
        <f>SUMIF('26'!B:B,summary!A:A,'26'!D:D)</f>
        <v>0</v>
      </c>
      <c r="AG354" s="15">
        <f>SUMIF('27'!B:B,summary!A:A,'27'!D:D)</f>
        <v>0</v>
      </c>
      <c r="AH354" s="15">
        <f>SUMIF('28'!B:B,summary!A:A,'28'!D:D)</f>
        <v>0</v>
      </c>
      <c r="AI354" s="15">
        <f>SUMIF('29'!B:B,summary!A:A,'29'!D:D)</f>
        <v>0</v>
      </c>
      <c r="AJ354" s="15">
        <f>SUMIF('30'!B:B,summary!A:A,'30'!D:D)</f>
        <v>0</v>
      </c>
      <c r="AK354" s="15">
        <f>SUMIF('31'!B:B,summary!A:A,'31'!D:D)</f>
        <v>0</v>
      </c>
      <c r="AL354" s="41">
        <f t="shared" si="36"/>
        <v>0</v>
      </c>
      <c r="AM354" s="75"/>
      <c r="AN354" s="96">
        <f t="shared" si="34"/>
        <v>0</v>
      </c>
      <c r="AO354" s="74">
        <f t="shared" si="35"/>
        <v>0</v>
      </c>
      <c r="AP354" s="101"/>
      <c r="AQ354" s="102"/>
      <c r="AR354" s="103"/>
      <c r="AS354" s="103"/>
      <c r="AT354" s="103"/>
      <c r="AU354" s="103"/>
      <c r="AV354" s="103"/>
      <c r="AW354" s="103"/>
      <c r="AX354" s="103"/>
      <c r="AY354" s="103"/>
      <c r="AZ354" s="103"/>
      <c r="BA354" s="103"/>
      <c r="BB354" s="103"/>
      <c r="BC354" s="103"/>
      <c r="BD354" s="103"/>
      <c r="BE354" s="103"/>
      <c r="BF354" s="103"/>
      <c r="BG354" s="103"/>
      <c r="BH354" s="103"/>
      <c r="BI354" s="103"/>
      <c r="BJ354" s="103"/>
      <c r="BK354" s="103"/>
      <c r="BL354" s="103"/>
      <c r="BM354" s="103"/>
      <c r="BN354" s="103"/>
      <c r="BO354" s="103"/>
      <c r="BP354" s="103"/>
      <c r="BQ354" s="103"/>
      <c r="BR354" s="103"/>
      <c r="BS354" s="103"/>
      <c r="BT354" s="103"/>
      <c r="BU354" s="103"/>
      <c r="BV354" s="104"/>
      <c r="BW354" s="104"/>
    </row>
    <row r="355" spans="1:75" ht="20" customHeight="1" x14ac:dyDescent="0.35">
      <c r="A355" s="28" t="s">
        <v>627</v>
      </c>
      <c r="B355" s="16" t="s">
        <v>918</v>
      </c>
      <c r="C355" s="16"/>
      <c r="D355" s="16"/>
      <c r="E355" s="16"/>
      <c r="F355" s="16"/>
      <c r="G355" s="15">
        <f>SUMIF('1'!B:B,summary!A:A,'1'!D:D)</f>
        <v>0</v>
      </c>
      <c r="H355" s="15">
        <f>SUMIF('2'!B:B,summary!A:A,'2'!D:D)</f>
        <v>0</v>
      </c>
      <c r="I355" s="15">
        <f>SUMIF('3'!B:B,summary!A:A,'3'!D:D)</f>
        <v>0</v>
      </c>
      <c r="J355" s="15">
        <f>SUMIF('4'!B:B,summary!A:A,'4'!D:D)</f>
        <v>0</v>
      </c>
      <c r="K355" s="15">
        <f>SUMIF('5'!B:B,summary!A:A,'5'!D:D)</f>
        <v>0</v>
      </c>
      <c r="L355" s="15">
        <f>SUMIF('6'!B:B,summary!A:A,'6'!D:D)</f>
        <v>0</v>
      </c>
      <c r="M355" s="15">
        <f>SUMIF('7'!B:B,summary!A:A,'7'!D:D)</f>
        <v>0</v>
      </c>
      <c r="N355" s="15">
        <f>SUMIF('8'!B:B,summary!A:A,'8'!D:D)</f>
        <v>0</v>
      </c>
      <c r="O355" s="15">
        <f>SUMIF('9'!B:B,summary!A:A,'9'!D:D)</f>
        <v>0</v>
      </c>
      <c r="P355" s="15">
        <f>SUMIF('10'!B:B,summary!A:A,'10'!D:D)</f>
        <v>0</v>
      </c>
      <c r="Q355" s="15">
        <f>SUMIF('11'!B:B,summary!A:A,'11'!D:D)</f>
        <v>0</v>
      </c>
      <c r="R355" s="15">
        <f>SUMIF('12'!B:B,summary!A:A,'12'!D:D)</f>
        <v>0</v>
      </c>
      <c r="S355" s="15">
        <f>SUMIF('13'!B:B,summary!A:A,'13'!D:D)</f>
        <v>0</v>
      </c>
      <c r="T355" s="15">
        <f>SUMIF('14'!B:B,summary!A:A,'14'!D:D)</f>
        <v>0</v>
      </c>
      <c r="U355" s="15">
        <f>SUMIF('15'!B:B,summary!A:A,'15'!D:D)</f>
        <v>0</v>
      </c>
      <c r="V355" s="15">
        <f>SUMIF('16'!B:B,summary!A:A,'16'!D:D)</f>
        <v>0</v>
      </c>
      <c r="W355" s="15">
        <f>SUMIF('17'!B:B,summary!A:A,'17'!D:D)</f>
        <v>0</v>
      </c>
      <c r="X355" s="15">
        <f>SUMIF('18'!B:B,summary!A:A,'18'!D:D)</f>
        <v>0</v>
      </c>
      <c r="Y355" s="15">
        <f>SUMIF('19'!B:B,summary!A:A,'19'!D:D)</f>
        <v>0</v>
      </c>
      <c r="Z355" s="15">
        <f>SUMIF('20'!B:B,summary!A:A,'20'!D:D)</f>
        <v>0</v>
      </c>
      <c r="AA355" s="15">
        <f>SUMIF('21'!B:B,summary!A:A,'21'!D:D)</f>
        <v>0</v>
      </c>
      <c r="AB355" s="15">
        <f>SUMIF('22'!B:B,summary!A:A,'22'!D:D)</f>
        <v>0</v>
      </c>
      <c r="AC355" s="15">
        <f>SUMIF('23'!B:B,summary!A:A,'23'!D:D)</f>
        <v>0</v>
      </c>
      <c r="AD355" s="15">
        <f>SUMIF('24'!B:B,summary!A:A,'24'!D:D)</f>
        <v>0</v>
      </c>
      <c r="AE355" s="15">
        <f>SUMIF('25'!B:B,summary!A:A,'25'!D:D)</f>
        <v>0</v>
      </c>
      <c r="AF355" s="15">
        <f>SUMIF('26'!B:B,summary!A:A,'26'!D:D)</f>
        <v>0</v>
      </c>
      <c r="AG355" s="15">
        <f>SUMIF('27'!B:B,summary!A:A,'27'!D:D)</f>
        <v>0</v>
      </c>
      <c r="AH355" s="15">
        <f>SUMIF('28'!B:B,summary!A:A,'28'!D:D)</f>
        <v>0</v>
      </c>
      <c r="AI355" s="15">
        <f>SUMIF('29'!B:B,summary!A:A,'29'!D:D)</f>
        <v>0</v>
      </c>
      <c r="AJ355" s="15">
        <f>SUMIF('30'!B:B,summary!A:A,'30'!D:D)</f>
        <v>0</v>
      </c>
      <c r="AK355" s="15">
        <f>SUMIF('31'!B:B,summary!A:A,'31'!D:D)</f>
        <v>0</v>
      </c>
      <c r="AL355" s="41">
        <f t="shared" si="36"/>
        <v>0</v>
      </c>
      <c r="AM355" s="75"/>
      <c r="AN355" s="96">
        <f t="shared" si="34"/>
        <v>0</v>
      </c>
      <c r="AO355" s="74">
        <f t="shared" si="35"/>
        <v>0</v>
      </c>
      <c r="AP355" s="101"/>
      <c r="AQ355" s="102"/>
      <c r="AR355" s="103"/>
      <c r="AS355" s="103"/>
      <c r="AT355" s="103"/>
      <c r="AU355" s="103"/>
      <c r="AV355" s="103"/>
      <c r="AW355" s="103"/>
      <c r="AX355" s="103"/>
      <c r="AY355" s="103"/>
      <c r="AZ355" s="103"/>
      <c r="BA355" s="103"/>
      <c r="BB355" s="103"/>
      <c r="BC355" s="103"/>
      <c r="BD355" s="103"/>
      <c r="BE355" s="103"/>
      <c r="BF355" s="103"/>
      <c r="BG355" s="103"/>
      <c r="BH355" s="103"/>
      <c r="BI355" s="103"/>
      <c r="BJ355" s="103"/>
      <c r="BK355" s="103"/>
      <c r="BL355" s="103"/>
      <c r="BM355" s="103"/>
      <c r="BN355" s="103"/>
      <c r="BO355" s="103"/>
      <c r="BP355" s="103"/>
      <c r="BQ355" s="103"/>
      <c r="BR355" s="103"/>
      <c r="BS355" s="103"/>
      <c r="BT355" s="103"/>
      <c r="BU355" s="103"/>
      <c r="BV355" s="104"/>
      <c r="BW355" s="104"/>
    </row>
    <row r="356" spans="1:75" ht="20" customHeight="1" x14ac:dyDescent="0.35">
      <c r="A356" s="28"/>
      <c r="B356" s="16"/>
      <c r="C356" s="16"/>
      <c r="D356" s="16"/>
      <c r="E356" s="16"/>
      <c r="F356" s="16"/>
      <c r="G356" s="15">
        <f>SUMIF('1'!B:B,summary!A:A,'1'!D:D)</f>
        <v>0</v>
      </c>
      <c r="H356" s="15">
        <f>SUMIF('2'!B:B,summary!A:A,'2'!D:D)</f>
        <v>0</v>
      </c>
      <c r="I356" s="15">
        <f>SUMIF('3'!B:B,summary!A:A,'3'!D:D)</f>
        <v>0</v>
      </c>
      <c r="J356" s="15">
        <f>SUMIF('4'!B:B,summary!A:A,'4'!D:D)</f>
        <v>0</v>
      </c>
      <c r="K356" s="15">
        <f>SUMIF('5'!B:B,summary!A:A,'5'!D:D)</f>
        <v>0</v>
      </c>
      <c r="L356" s="15">
        <f>SUMIF('6'!B:B,summary!A:A,'6'!D:D)</f>
        <v>0</v>
      </c>
      <c r="M356" s="15">
        <f>SUMIF('7'!B:B,summary!A:A,'7'!D:D)</f>
        <v>0</v>
      </c>
      <c r="N356" s="15">
        <f>SUMIF('8'!B:B,summary!A:A,'8'!D:D)</f>
        <v>0</v>
      </c>
      <c r="O356" s="15">
        <f>SUMIF('9'!B:B,summary!A:A,'9'!D:D)</f>
        <v>0</v>
      </c>
      <c r="P356" s="15">
        <f>SUMIF('10'!B:B,summary!A:A,'10'!D:D)</f>
        <v>0</v>
      </c>
      <c r="Q356" s="15">
        <f>SUMIF('11'!B:B,summary!A:A,'11'!D:D)</f>
        <v>0</v>
      </c>
      <c r="R356" s="15">
        <f>SUMIF('12'!B:B,summary!A:A,'12'!D:D)</f>
        <v>0</v>
      </c>
      <c r="S356" s="15">
        <f>SUMIF('13'!B:B,summary!A:A,'13'!D:D)</f>
        <v>0</v>
      </c>
      <c r="T356" s="15">
        <f>SUMIF('14'!B:B,summary!A:A,'14'!D:D)</f>
        <v>0</v>
      </c>
      <c r="U356" s="15">
        <f>SUMIF('15'!B:B,summary!A:A,'15'!D:D)</f>
        <v>0</v>
      </c>
      <c r="V356" s="15">
        <f>SUMIF('16'!B:B,summary!A:A,'16'!D:D)</f>
        <v>0</v>
      </c>
      <c r="W356" s="15">
        <f>SUMIF('17'!B:B,summary!A:A,'17'!D:D)</f>
        <v>0</v>
      </c>
      <c r="X356" s="15">
        <f>SUMIF('18'!B:B,summary!A:A,'18'!D:D)</f>
        <v>0</v>
      </c>
      <c r="Y356" s="15">
        <f>SUMIF('19'!B:B,summary!A:A,'19'!D:D)</f>
        <v>0</v>
      </c>
      <c r="Z356" s="15">
        <f>SUMIF('20'!B:B,summary!A:A,'20'!D:D)</f>
        <v>0</v>
      </c>
      <c r="AA356" s="15">
        <f>SUMIF('21'!B:B,summary!A:A,'21'!D:D)</f>
        <v>0</v>
      </c>
      <c r="AB356" s="15">
        <f>SUMIF('22'!B:B,summary!A:A,'22'!D:D)</f>
        <v>0</v>
      </c>
      <c r="AC356" s="15">
        <f>SUMIF('23'!B:B,summary!A:A,'23'!D:D)</f>
        <v>0</v>
      </c>
      <c r="AD356" s="15">
        <f>SUMIF('24'!B:B,summary!A:A,'24'!D:D)</f>
        <v>0</v>
      </c>
      <c r="AE356" s="15">
        <f>SUMIF('25'!B:B,summary!A:A,'25'!D:D)</f>
        <v>0</v>
      </c>
      <c r="AF356" s="15">
        <f>SUMIF('26'!B:B,summary!A:A,'26'!D:D)</f>
        <v>0</v>
      </c>
      <c r="AG356" s="15">
        <f>SUMIF('27'!B:B,summary!A:A,'27'!D:D)</f>
        <v>0</v>
      </c>
      <c r="AH356" s="15">
        <f>SUMIF('28'!B:B,summary!A:A,'28'!D:D)</f>
        <v>0</v>
      </c>
      <c r="AI356" s="15">
        <f>SUMIF('29'!B:B,summary!A:A,'29'!D:D)</f>
        <v>0</v>
      </c>
      <c r="AJ356" s="15">
        <f>SUMIF('30'!B:B,summary!A:A,'30'!D:D)</f>
        <v>0</v>
      </c>
      <c r="AK356" s="15">
        <f>SUMIF('31'!B:B,summary!A:A,'31'!D:D)</f>
        <v>0</v>
      </c>
      <c r="AL356" s="41">
        <f t="shared" si="36"/>
        <v>0</v>
      </c>
      <c r="AM356" s="75"/>
      <c r="AN356" s="96">
        <f t="shared" si="34"/>
        <v>0</v>
      </c>
      <c r="AO356" s="74">
        <f t="shared" si="35"/>
        <v>0</v>
      </c>
      <c r="AP356" s="101"/>
      <c r="AQ356" s="102"/>
      <c r="AR356" s="103"/>
      <c r="AS356" s="103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4"/>
      <c r="BW356" s="104"/>
    </row>
    <row r="357" spans="1:75" ht="20" customHeight="1" x14ac:dyDescent="0.35">
      <c r="A357" s="28"/>
      <c r="B357" s="16"/>
      <c r="C357" s="16"/>
      <c r="D357" s="16"/>
      <c r="E357" s="16"/>
      <c r="F357" s="16"/>
      <c r="G357" s="15">
        <f>SUMIF('1'!B:B,summary!A:A,'1'!D:D)</f>
        <v>0</v>
      </c>
      <c r="H357" s="15">
        <f>SUMIF('2'!B:B,summary!A:A,'2'!D:D)</f>
        <v>0</v>
      </c>
      <c r="I357" s="15">
        <f>SUMIF('3'!B:B,summary!A:A,'3'!D:D)</f>
        <v>0</v>
      </c>
      <c r="J357" s="15">
        <f>SUMIF('4'!B:B,summary!A:A,'4'!D:D)</f>
        <v>0</v>
      </c>
      <c r="K357" s="15">
        <f>SUMIF('5'!B:B,summary!A:A,'5'!D:D)</f>
        <v>0</v>
      </c>
      <c r="L357" s="15">
        <f>SUMIF('6'!B:B,summary!A:A,'6'!D:D)</f>
        <v>0</v>
      </c>
      <c r="M357" s="15">
        <f>SUMIF('7'!B:B,summary!A:A,'7'!D:D)</f>
        <v>0</v>
      </c>
      <c r="N357" s="15">
        <f>SUMIF('8'!B:B,summary!A:A,'8'!D:D)</f>
        <v>0</v>
      </c>
      <c r="O357" s="15">
        <f>SUMIF('9'!B:B,summary!A:A,'9'!D:D)</f>
        <v>0</v>
      </c>
      <c r="P357" s="15">
        <f>SUMIF('10'!B:B,summary!A:A,'10'!D:D)</f>
        <v>0</v>
      </c>
      <c r="Q357" s="15">
        <f>SUMIF('11'!B:B,summary!A:A,'11'!D:D)</f>
        <v>0</v>
      </c>
      <c r="R357" s="15">
        <f>SUMIF('12'!B:B,summary!A:A,'12'!D:D)</f>
        <v>0</v>
      </c>
      <c r="S357" s="15">
        <f>SUMIF('13'!B:B,summary!A:A,'13'!D:D)</f>
        <v>0</v>
      </c>
      <c r="T357" s="15">
        <f>SUMIF('14'!B:B,summary!A:A,'14'!D:D)</f>
        <v>0</v>
      </c>
      <c r="U357" s="15">
        <f>SUMIF('15'!B:B,summary!A:A,'15'!D:D)</f>
        <v>0</v>
      </c>
      <c r="V357" s="15">
        <f>SUMIF('16'!B:B,summary!A:A,'16'!D:D)</f>
        <v>0</v>
      </c>
      <c r="W357" s="15">
        <f>SUMIF('17'!B:B,summary!A:A,'17'!D:D)</f>
        <v>0</v>
      </c>
      <c r="X357" s="15">
        <f>SUMIF('18'!B:B,summary!A:A,'18'!D:D)</f>
        <v>0</v>
      </c>
      <c r="Y357" s="15">
        <f>SUMIF('19'!B:B,summary!A:A,'19'!D:D)</f>
        <v>0</v>
      </c>
      <c r="Z357" s="15">
        <f>SUMIF('20'!B:B,summary!A:A,'20'!D:D)</f>
        <v>0</v>
      </c>
      <c r="AA357" s="15">
        <f>SUMIF('21'!B:B,summary!A:A,'21'!D:D)</f>
        <v>0</v>
      </c>
      <c r="AB357" s="15">
        <f>SUMIF('22'!B:B,summary!A:A,'22'!D:D)</f>
        <v>0</v>
      </c>
      <c r="AC357" s="15">
        <f>SUMIF('23'!B:B,summary!A:A,'23'!D:D)</f>
        <v>0</v>
      </c>
      <c r="AD357" s="15">
        <f>SUMIF('24'!B:B,summary!A:A,'24'!D:D)</f>
        <v>0</v>
      </c>
      <c r="AE357" s="15">
        <f>SUMIF('25'!B:B,summary!A:A,'25'!D:D)</f>
        <v>0</v>
      </c>
      <c r="AF357" s="15">
        <f>SUMIF('26'!B:B,summary!A:A,'26'!D:D)</f>
        <v>0</v>
      </c>
      <c r="AG357" s="15">
        <f>SUMIF('27'!B:B,summary!A:A,'27'!D:D)</f>
        <v>0</v>
      </c>
      <c r="AH357" s="15">
        <f>SUMIF('28'!B:B,summary!A:A,'28'!D:D)</f>
        <v>0</v>
      </c>
      <c r="AI357" s="15">
        <f>SUMIF('29'!B:B,summary!A:A,'29'!D:D)</f>
        <v>0</v>
      </c>
      <c r="AJ357" s="15">
        <f>SUMIF('30'!B:B,summary!A:A,'30'!D:D)</f>
        <v>0</v>
      </c>
      <c r="AK357" s="15">
        <f>SUMIF('31'!B:B,summary!A:A,'31'!D:D)</f>
        <v>0</v>
      </c>
      <c r="AL357" s="41">
        <f t="shared" si="36"/>
        <v>0</v>
      </c>
      <c r="AM357" s="75"/>
      <c r="AN357" s="96">
        <f t="shared" si="34"/>
        <v>0</v>
      </c>
      <c r="AO357" s="74">
        <f t="shared" si="35"/>
        <v>0</v>
      </c>
      <c r="AP357" s="101"/>
      <c r="AQ357" s="102"/>
      <c r="AR357" s="103"/>
      <c r="AS357" s="103"/>
      <c r="AT357" s="103"/>
      <c r="AU357" s="103"/>
      <c r="AV357" s="103"/>
      <c r="AW357" s="103"/>
      <c r="AX357" s="103"/>
      <c r="AY357" s="103"/>
      <c r="AZ357" s="103"/>
      <c r="BA357" s="103"/>
      <c r="BB357" s="103"/>
      <c r="BC357" s="103"/>
      <c r="BD357" s="103"/>
      <c r="BE357" s="103"/>
      <c r="BF357" s="103"/>
      <c r="BG357" s="103"/>
      <c r="BH357" s="103"/>
      <c r="BI357" s="103"/>
      <c r="BJ357" s="103"/>
      <c r="BK357" s="103"/>
      <c r="BL357" s="103"/>
      <c r="BM357" s="103"/>
      <c r="BN357" s="103"/>
      <c r="BO357" s="103"/>
      <c r="BP357" s="103"/>
      <c r="BQ357" s="103"/>
      <c r="BR357" s="103"/>
      <c r="BS357" s="103"/>
      <c r="BT357" s="103"/>
      <c r="BU357" s="103"/>
      <c r="BV357" s="104"/>
      <c r="BW357" s="104"/>
    </row>
    <row r="358" spans="1:75" ht="20" customHeight="1" x14ac:dyDescent="0.35">
      <c r="A358" s="28"/>
      <c r="B358" s="16"/>
      <c r="C358" s="16"/>
      <c r="D358" s="16"/>
      <c r="E358" s="16"/>
      <c r="F358" s="16"/>
      <c r="G358" s="15">
        <f>SUMIF('1'!B:B,summary!A:A,'1'!D:D)</f>
        <v>0</v>
      </c>
      <c r="H358" s="15">
        <f>SUMIF('2'!B:B,summary!A:A,'2'!D:D)</f>
        <v>0</v>
      </c>
      <c r="I358" s="15">
        <f>SUMIF('3'!B:B,summary!A:A,'3'!D:D)</f>
        <v>0</v>
      </c>
      <c r="J358" s="15">
        <f>SUMIF('4'!B:B,summary!A:A,'4'!D:D)</f>
        <v>0</v>
      </c>
      <c r="K358" s="15">
        <f>SUMIF('5'!B:B,summary!A:A,'5'!D:D)</f>
        <v>0</v>
      </c>
      <c r="L358" s="15">
        <f>SUMIF('6'!B:B,summary!A:A,'6'!D:D)</f>
        <v>0</v>
      </c>
      <c r="M358" s="15">
        <f>SUMIF('7'!B:B,summary!A:A,'7'!D:D)</f>
        <v>0</v>
      </c>
      <c r="N358" s="15">
        <f>SUMIF('8'!B:B,summary!A:A,'8'!D:D)</f>
        <v>0</v>
      </c>
      <c r="O358" s="15">
        <f>SUMIF('9'!B:B,summary!A:A,'9'!D:D)</f>
        <v>0</v>
      </c>
      <c r="P358" s="15">
        <f>SUMIF('10'!B:B,summary!A:A,'10'!D:D)</f>
        <v>0</v>
      </c>
      <c r="Q358" s="15">
        <f>SUMIF('11'!B:B,summary!A:A,'11'!D:D)</f>
        <v>0</v>
      </c>
      <c r="R358" s="15">
        <f>SUMIF('12'!B:B,summary!A:A,'12'!D:D)</f>
        <v>0</v>
      </c>
      <c r="S358" s="15">
        <f>SUMIF('13'!B:B,summary!A:A,'13'!D:D)</f>
        <v>0</v>
      </c>
      <c r="T358" s="15">
        <f>SUMIF('14'!B:B,summary!A:A,'14'!D:D)</f>
        <v>0</v>
      </c>
      <c r="U358" s="15">
        <f>SUMIF('15'!B:B,summary!A:A,'15'!D:D)</f>
        <v>0</v>
      </c>
      <c r="V358" s="15">
        <f>SUMIF('16'!B:B,summary!A:A,'16'!D:D)</f>
        <v>0</v>
      </c>
      <c r="W358" s="15">
        <f>SUMIF('17'!B:B,summary!A:A,'17'!D:D)</f>
        <v>0</v>
      </c>
      <c r="X358" s="15">
        <f>SUMIF('18'!B:B,summary!A:A,'18'!D:D)</f>
        <v>0</v>
      </c>
      <c r="Y358" s="15">
        <f>SUMIF('19'!B:B,summary!A:A,'19'!D:D)</f>
        <v>0</v>
      </c>
      <c r="Z358" s="15">
        <f>SUMIF('20'!B:B,summary!A:A,'20'!D:D)</f>
        <v>0</v>
      </c>
      <c r="AA358" s="15">
        <f>SUMIF('21'!B:B,summary!A:A,'21'!D:D)</f>
        <v>0</v>
      </c>
      <c r="AB358" s="15">
        <f>SUMIF('22'!B:B,summary!A:A,'22'!D:D)</f>
        <v>0</v>
      </c>
      <c r="AC358" s="15">
        <f>SUMIF('23'!B:B,summary!A:A,'23'!D:D)</f>
        <v>0</v>
      </c>
      <c r="AD358" s="15">
        <f>SUMIF('24'!B:B,summary!A:A,'24'!D:D)</f>
        <v>0</v>
      </c>
      <c r="AE358" s="15">
        <f>SUMIF('25'!B:B,summary!A:A,'25'!D:D)</f>
        <v>0</v>
      </c>
      <c r="AF358" s="15">
        <f>SUMIF('26'!B:B,summary!A:A,'26'!D:D)</f>
        <v>0</v>
      </c>
      <c r="AG358" s="15">
        <f>SUMIF('27'!B:B,summary!A:A,'27'!D:D)</f>
        <v>0</v>
      </c>
      <c r="AH358" s="15">
        <f>SUMIF('28'!B:B,summary!A:A,'28'!D:D)</f>
        <v>0</v>
      </c>
      <c r="AI358" s="15">
        <f>SUMIF('29'!B:B,summary!A:A,'29'!D:D)</f>
        <v>0</v>
      </c>
      <c r="AJ358" s="15">
        <f>SUMIF('30'!B:B,summary!A:A,'30'!D:D)</f>
        <v>0</v>
      </c>
      <c r="AK358" s="15">
        <f>SUMIF('31'!B:B,summary!A:A,'31'!D:D)</f>
        <v>0</v>
      </c>
      <c r="AL358" s="41">
        <f t="shared" si="36"/>
        <v>0</v>
      </c>
      <c r="AM358" s="75"/>
      <c r="AN358" s="96">
        <f t="shared" si="34"/>
        <v>0</v>
      </c>
      <c r="AO358" s="74">
        <f t="shared" si="35"/>
        <v>0</v>
      </c>
      <c r="AP358" s="101"/>
      <c r="AQ358" s="102"/>
      <c r="AR358" s="103"/>
      <c r="AS358" s="103"/>
      <c r="AT358" s="103"/>
      <c r="AU358" s="103"/>
      <c r="AV358" s="103"/>
      <c r="AW358" s="103"/>
      <c r="AX358" s="103"/>
      <c r="AY358" s="103"/>
      <c r="AZ358" s="103"/>
      <c r="BA358" s="103"/>
      <c r="BB358" s="103"/>
      <c r="BC358" s="103"/>
      <c r="BD358" s="103"/>
      <c r="BE358" s="103"/>
      <c r="BF358" s="103"/>
      <c r="BG358" s="103"/>
      <c r="BH358" s="103"/>
      <c r="BI358" s="103"/>
      <c r="BJ358" s="103"/>
      <c r="BK358" s="103"/>
      <c r="BL358" s="103"/>
      <c r="BM358" s="103"/>
      <c r="BN358" s="103"/>
      <c r="BO358" s="103"/>
      <c r="BP358" s="103"/>
      <c r="BQ358" s="103"/>
      <c r="BR358" s="103"/>
      <c r="BS358" s="103"/>
      <c r="BT358" s="103"/>
      <c r="BU358" s="103"/>
      <c r="BV358" s="104"/>
      <c r="BW358" s="104"/>
    </row>
    <row r="359" spans="1:75" ht="20" customHeight="1" x14ac:dyDescent="0.35">
      <c r="A359" s="28"/>
      <c r="B359" s="16"/>
      <c r="C359" s="16"/>
      <c r="D359" s="16"/>
      <c r="E359" s="16"/>
      <c r="F359" s="16"/>
      <c r="G359" s="15">
        <f>SUMIF('1'!B:B,summary!A:A,'1'!D:D)</f>
        <v>0</v>
      </c>
      <c r="H359" s="15">
        <f>SUMIF('2'!B:B,summary!A:A,'2'!D:D)</f>
        <v>0</v>
      </c>
      <c r="I359" s="15">
        <f>SUMIF('3'!B:B,summary!A:A,'3'!D:D)</f>
        <v>0</v>
      </c>
      <c r="J359" s="15">
        <f>SUMIF('4'!B:B,summary!A:A,'4'!D:D)</f>
        <v>0</v>
      </c>
      <c r="K359" s="15">
        <f>SUMIF('5'!B:B,summary!A:A,'5'!D:D)</f>
        <v>0</v>
      </c>
      <c r="L359" s="15">
        <f>SUMIF('6'!B:B,summary!A:A,'6'!D:D)</f>
        <v>0</v>
      </c>
      <c r="M359" s="15">
        <f>SUMIF('7'!B:B,summary!A:A,'7'!D:D)</f>
        <v>0</v>
      </c>
      <c r="N359" s="15">
        <f>SUMIF('8'!B:B,summary!A:A,'8'!D:D)</f>
        <v>0</v>
      </c>
      <c r="O359" s="15">
        <f>SUMIF('9'!B:B,summary!A:A,'9'!D:D)</f>
        <v>0</v>
      </c>
      <c r="P359" s="15">
        <f>SUMIF('10'!B:B,summary!A:A,'10'!D:D)</f>
        <v>0</v>
      </c>
      <c r="Q359" s="15">
        <f>SUMIF('11'!B:B,summary!A:A,'11'!D:D)</f>
        <v>0</v>
      </c>
      <c r="R359" s="15">
        <f>SUMIF('12'!B:B,summary!A:A,'12'!D:D)</f>
        <v>0</v>
      </c>
      <c r="S359" s="15">
        <f>SUMIF('13'!B:B,summary!A:A,'13'!D:D)</f>
        <v>0</v>
      </c>
      <c r="T359" s="15">
        <f>SUMIF('14'!B:B,summary!A:A,'14'!D:D)</f>
        <v>0</v>
      </c>
      <c r="U359" s="15">
        <f>SUMIF('15'!B:B,summary!A:A,'15'!D:D)</f>
        <v>0</v>
      </c>
      <c r="V359" s="15">
        <f>SUMIF('16'!B:B,summary!A:A,'16'!D:D)</f>
        <v>0</v>
      </c>
      <c r="W359" s="15">
        <f>SUMIF('17'!B:B,summary!A:A,'17'!D:D)</f>
        <v>0</v>
      </c>
      <c r="X359" s="15">
        <f>SUMIF('18'!B:B,summary!A:A,'18'!D:D)</f>
        <v>0</v>
      </c>
      <c r="Y359" s="15">
        <f>SUMIF('19'!B:B,summary!A:A,'19'!D:D)</f>
        <v>0</v>
      </c>
      <c r="Z359" s="15">
        <f>SUMIF('20'!B:B,summary!A:A,'20'!D:D)</f>
        <v>0</v>
      </c>
      <c r="AA359" s="15">
        <f>SUMIF('21'!B:B,summary!A:A,'21'!D:D)</f>
        <v>0</v>
      </c>
      <c r="AB359" s="15">
        <f>SUMIF('22'!B:B,summary!A:A,'22'!D:D)</f>
        <v>0</v>
      </c>
      <c r="AC359" s="15">
        <f>SUMIF('23'!B:B,summary!A:A,'23'!D:D)</f>
        <v>0</v>
      </c>
      <c r="AD359" s="15">
        <f>SUMIF('24'!B:B,summary!A:A,'24'!D:D)</f>
        <v>0</v>
      </c>
      <c r="AE359" s="15">
        <f>SUMIF('25'!B:B,summary!A:A,'25'!D:D)</f>
        <v>0</v>
      </c>
      <c r="AF359" s="15">
        <f>SUMIF('26'!B:B,summary!A:A,'26'!D:D)</f>
        <v>0</v>
      </c>
      <c r="AG359" s="15">
        <f>SUMIF('27'!B:B,summary!A:A,'27'!D:D)</f>
        <v>0</v>
      </c>
      <c r="AH359" s="15">
        <f>SUMIF('28'!B:B,summary!A:A,'28'!D:D)</f>
        <v>0</v>
      </c>
      <c r="AI359" s="15">
        <f>SUMIF('29'!B:B,summary!A:A,'29'!D:D)</f>
        <v>0</v>
      </c>
      <c r="AJ359" s="15">
        <f>SUMIF('30'!B:B,summary!A:A,'30'!D:D)</f>
        <v>0</v>
      </c>
      <c r="AK359" s="15">
        <f>SUMIF('31'!B:B,summary!A:A,'31'!D:D)</f>
        <v>0</v>
      </c>
      <c r="AL359" s="41">
        <f t="shared" si="36"/>
        <v>0</v>
      </c>
      <c r="AM359" s="75"/>
      <c r="AN359" s="96">
        <f t="shared" si="34"/>
        <v>0</v>
      </c>
      <c r="AO359" s="74">
        <f t="shared" si="35"/>
        <v>0</v>
      </c>
      <c r="AP359" s="101"/>
      <c r="AQ359" s="102"/>
      <c r="AR359" s="103"/>
      <c r="AS359" s="103"/>
      <c r="AT359" s="103"/>
      <c r="AU359" s="103"/>
      <c r="AV359" s="103"/>
      <c r="AW359" s="103"/>
      <c r="AX359" s="103"/>
      <c r="AY359" s="103"/>
      <c r="AZ359" s="103"/>
      <c r="BA359" s="103"/>
      <c r="BB359" s="103"/>
      <c r="BC359" s="103"/>
      <c r="BD359" s="103"/>
      <c r="BE359" s="103"/>
      <c r="BF359" s="103"/>
      <c r="BG359" s="103"/>
      <c r="BH359" s="103"/>
      <c r="BI359" s="103"/>
      <c r="BJ359" s="103"/>
      <c r="BK359" s="103"/>
      <c r="BL359" s="103"/>
      <c r="BM359" s="103"/>
      <c r="BN359" s="103"/>
      <c r="BO359" s="103"/>
      <c r="BP359" s="103"/>
      <c r="BQ359" s="103"/>
      <c r="BR359" s="103"/>
      <c r="BS359" s="103"/>
      <c r="BT359" s="103"/>
      <c r="BU359" s="103"/>
      <c r="BV359" s="104"/>
      <c r="BW359" s="104"/>
    </row>
    <row r="360" spans="1:75" ht="20" customHeight="1" x14ac:dyDescent="0.35">
      <c r="A360" s="28"/>
      <c r="B360" s="16"/>
      <c r="C360" s="16"/>
      <c r="D360" s="16"/>
      <c r="E360" s="16"/>
      <c r="F360" s="16"/>
      <c r="G360" s="15">
        <f>SUMIF('1'!B:B,summary!A:A,'1'!D:D)</f>
        <v>0</v>
      </c>
      <c r="H360" s="15">
        <f>SUMIF('2'!B:B,summary!A:A,'2'!D:D)</f>
        <v>0</v>
      </c>
      <c r="I360" s="15">
        <f>SUMIF('3'!B:B,summary!A:A,'3'!D:D)</f>
        <v>0</v>
      </c>
      <c r="J360" s="15">
        <f>SUMIF('4'!B:B,summary!A:A,'4'!D:D)</f>
        <v>0</v>
      </c>
      <c r="K360" s="15">
        <f>SUMIF('5'!B:B,summary!A:A,'5'!D:D)</f>
        <v>0</v>
      </c>
      <c r="L360" s="15">
        <f>SUMIF('6'!B:B,summary!A:A,'6'!D:D)</f>
        <v>0</v>
      </c>
      <c r="M360" s="15">
        <f>SUMIF('7'!B:B,summary!A:A,'7'!D:D)</f>
        <v>0</v>
      </c>
      <c r="N360" s="15">
        <f>SUMIF('8'!B:B,summary!A:A,'8'!D:D)</f>
        <v>0</v>
      </c>
      <c r="O360" s="15">
        <f>SUMIF('9'!B:B,summary!A:A,'9'!D:D)</f>
        <v>0</v>
      </c>
      <c r="P360" s="15">
        <f>SUMIF('10'!B:B,summary!A:A,'10'!D:D)</f>
        <v>0</v>
      </c>
      <c r="Q360" s="15">
        <f>SUMIF('11'!B:B,summary!A:A,'11'!D:D)</f>
        <v>0</v>
      </c>
      <c r="R360" s="15">
        <f>SUMIF('12'!B:B,summary!A:A,'12'!D:D)</f>
        <v>0</v>
      </c>
      <c r="S360" s="15">
        <f>SUMIF('13'!B:B,summary!A:A,'13'!D:D)</f>
        <v>0</v>
      </c>
      <c r="T360" s="15">
        <f>SUMIF('14'!B:B,summary!A:A,'14'!D:D)</f>
        <v>0</v>
      </c>
      <c r="U360" s="15">
        <f>SUMIF('15'!B:B,summary!A:A,'15'!D:D)</f>
        <v>0</v>
      </c>
      <c r="V360" s="15">
        <f>SUMIF('16'!B:B,summary!A:A,'16'!D:D)</f>
        <v>0</v>
      </c>
      <c r="W360" s="15">
        <f>SUMIF('17'!B:B,summary!A:A,'17'!D:D)</f>
        <v>0</v>
      </c>
      <c r="X360" s="15">
        <f>SUMIF('18'!B:B,summary!A:A,'18'!D:D)</f>
        <v>0</v>
      </c>
      <c r="Y360" s="15">
        <f>SUMIF('19'!B:B,summary!A:A,'19'!D:D)</f>
        <v>0</v>
      </c>
      <c r="Z360" s="15">
        <f>SUMIF('20'!B:B,summary!A:A,'20'!D:D)</f>
        <v>0</v>
      </c>
      <c r="AA360" s="15">
        <f>SUMIF('21'!B:B,summary!A:A,'21'!D:D)</f>
        <v>0</v>
      </c>
      <c r="AB360" s="15">
        <f>SUMIF('22'!B:B,summary!A:A,'22'!D:D)</f>
        <v>0</v>
      </c>
      <c r="AC360" s="15">
        <f>SUMIF('23'!B:B,summary!A:A,'23'!D:D)</f>
        <v>0</v>
      </c>
      <c r="AD360" s="15">
        <f>SUMIF('24'!B:B,summary!A:A,'24'!D:D)</f>
        <v>0</v>
      </c>
      <c r="AE360" s="15">
        <f>SUMIF('25'!B:B,summary!A:A,'25'!D:D)</f>
        <v>0</v>
      </c>
      <c r="AF360" s="15">
        <f>SUMIF('26'!B:B,summary!A:A,'26'!D:D)</f>
        <v>0</v>
      </c>
      <c r="AG360" s="15">
        <f>SUMIF('27'!B:B,summary!A:A,'27'!D:D)</f>
        <v>0</v>
      </c>
      <c r="AH360" s="15">
        <f>SUMIF('28'!B:B,summary!A:A,'28'!D:D)</f>
        <v>0</v>
      </c>
      <c r="AI360" s="15">
        <f>SUMIF('29'!B:B,summary!A:A,'29'!D:D)</f>
        <v>0</v>
      </c>
      <c r="AJ360" s="15">
        <f>SUMIF('30'!B:B,summary!A:A,'30'!D:D)</f>
        <v>0</v>
      </c>
      <c r="AK360" s="15">
        <f>SUMIF('31'!B:B,summary!A:A,'31'!D:D)</f>
        <v>0</v>
      </c>
      <c r="AL360" s="41">
        <f t="shared" si="36"/>
        <v>0</v>
      </c>
      <c r="AM360" s="75"/>
      <c r="AN360" s="96">
        <f t="shared" si="34"/>
        <v>0</v>
      </c>
      <c r="AO360" s="74">
        <f t="shared" si="35"/>
        <v>0</v>
      </c>
      <c r="AP360" s="101"/>
      <c r="AQ360" s="102"/>
      <c r="AR360" s="103"/>
      <c r="AS360" s="103"/>
      <c r="AT360" s="103"/>
      <c r="AU360" s="103"/>
      <c r="AV360" s="103"/>
      <c r="AW360" s="103"/>
      <c r="AX360" s="103"/>
      <c r="AY360" s="103"/>
      <c r="AZ360" s="103"/>
      <c r="BA360" s="103"/>
      <c r="BB360" s="103"/>
      <c r="BC360" s="103"/>
      <c r="BD360" s="103"/>
      <c r="BE360" s="103"/>
      <c r="BF360" s="103"/>
      <c r="BG360" s="103"/>
      <c r="BH360" s="103"/>
      <c r="BI360" s="103"/>
      <c r="BJ360" s="103"/>
      <c r="BK360" s="103"/>
      <c r="BL360" s="103"/>
      <c r="BM360" s="103"/>
      <c r="BN360" s="103"/>
      <c r="BO360" s="103"/>
      <c r="BP360" s="103"/>
      <c r="BQ360" s="103"/>
      <c r="BR360" s="103"/>
      <c r="BS360" s="103"/>
      <c r="BT360" s="103"/>
      <c r="BU360" s="103"/>
      <c r="BV360" s="104"/>
      <c r="BW360" s="104"/>
    </row>
    <row r="361" spans="1:75" ht="20" customHeight="1" x14ac:dyDescent="0.35">
      <c r="A361" s="28"/>
      <c r="B361" s="16"/>
      <c r="C361" s="16"/>
      <c r="D361" s="16"/>
      <c r="E361" s="16"/>
      <c r="F361" s="16"/>
      <c r="G361" s="15">
        <f>SUMIF('1'!B:B,summary!A:A,'1'!D:D)</f>
        <v>0</v>
      </c>
      <c r="H361" s="15">
        <f>SUMIF('2'!B:B,summary!A:A,'2'!D:D)</f>
        <v>0</v>
      </c>
      <c r="I361" s="15">
        <f>SUMIF('3'!B:B,summary!A:A,'3'!D:D)</f>
        <v>0</v>
      </c>
      <c r="J361" s="15">
        <f>SUMIF('4'!B:B,summary!A:A,'4'!D:D)</f>
        <v>0</v>
      </c>
      <c r="K361" s="15">
        <f>SUMIF('5'!B:B,summary!A:A,'5'!D:D)</f>
        <v>0</v>
      </c>
      <c r="L361" s="15">
        <f>SUMIF('6'!B:B,summary!A:A,'6'!D:D)</f>
        <v>0</v>
      </c>
      <c r="M361" s="15">
        <f>SUMIF('7'!B:B,summary!A:A,'7'!D:D)</f>
        <v>0</v>
      </c>
      <c r="N361" s="15">
        <f>SUMIF('8'!B:B,summary!A:A,'8'!D:D)</f>
        <v>0</v>
      </c>
      <c r="O361" s="15">
        <f>SUMIF('9'!B:B,summary!A:A,'9'!D:D)</f>
        <v>0</v>
      </c>
      <c r="P361" s="15">
        <f>SUMIF('10'!B:B,summary!A:A,'10'!D:D)</f>
        <v>0</v>
      </c>
      <c r="Q361" s="15">
        <f>SUMIF('11'!B:B,summary!A:A,'11'!D:D)</f>
        <v>0</v>
      </c>
      <c r="R361" s="15">
        <f>SUMIF('12'!B:B,summary!A:A,'12'!D:D)</f>
        <v>0</v>
      </c>
      <c r="S361" s="15">
        <f>SUMIF('13'!B:B,summary!A:A,'13'!D:D)</f>
        <v>0</v>
      </c>
      <c r="T361" s="15">
        <f>SUMIF('14'!B:B,summary!A:A,'14'!D:D)</f>
        <v>0</v>
      </c>
      <c r="U361" s="15">
        <f>SUMIF('15'!B:B,summary!A:A,'15'!D:D)</f>
        <v>0</v>
      </c>
      <c r="V361" s="15">
        <f>SUMIF('16'!B:B,summary!A:A,'16'!D:D)</f>
        <v>0</v>
      </c>
      <c r="W361" s="15">
        <f>SUMIF('17'!B:B,summary!A:A,'17'!D:D)</f>
        <v>0</v>
      </c>
      <c r="X361" s="15">
        <f>SUMIF('18'!B:B,summary!A:A,'18'!D:D)</f>
        <v>0</v>
      </c>
      <c r="Y361" s="15">
        <f>SUMIF('19'!B:B,summary!A:A,'19'!D:D)</f>
        <v>0</v>
      </c>
      <c r="Z361" s="15">
        <f>SUMIF('20'!B:B,summary!A:A,'20'!D:D)</f>
        <v>0</v>
      </c>
      <c r="AA361" s="15">
        <f>SUMIF('21'!B:B,summary!A:A,'21'!D:D)</f>
        <v>0</v>
      </c>
      <c r="AB361" s="15">
        <f>SUMIF('22'!B:B,summary!A:A,'22'!D:D)</f>
        <v>0</v>
      </c>
      <c r="AC361" s="15">
        <f>SUMIF('23'!B:B,summary!A:A,'23'!D:D)</f>
        <v>0</v>
      </c>
      <c r="AD361" s="15">
        <f>SUMIF('24'!B:B,summary!A:A,'24'!D:D)</f>
        <v>0</v>
      </c>
      <c r="AE361" s="15">
        <f>SUMIF('25'!B:B,summary!A:A,'25'!D:D)</f>
        <v>0</v>
      </c>
      <c r="AF361" s="15">
        <f>SUMIF('26'!B:B,summary!A:A,'26'!D:D)</f>
        <v>0</v>
      </c>
      <c r="AG361" s="15">
        <f>SUMIF('27'!B:B,summary!A:A,'27'!D:D)</f>
        <v>0</v>
      </c>
      <c r="AH361" s="15">
        <f>SUMIF('28'!B:B,summary!A:A,'28'!D:D)</f>
        <v>0</v>
      </c>
      <c r="AI361" s="15">
        <f>SUMIF('29'!B:B,summary!A:A,'29'!D:D)</f>
        <v>0</v>
      </c>
      <c r="AJ361" s="15">
        <f>SUMIF('30'!B:B,summary!A:A,'30'!D:D)</f>
        <v>0</v>
      </c>
      <c r="AK361" s="15">
        <f>SUMIF('31'!B:B,summary!A:A,'31'!D:D)</f>
        <v>0</v>
      </c>
      <c r="AL361" s="41">
        <f t="shared" si="36"/>
        <v>0</v>
      </c>
      <c r="AM361" s="75"/>
      <c r="AN361" s="96">
        <f t="shared" si="34"/>
        <v>0</v>
      </c>
      <c r="AO361" s="74">
        <f t="shared" si="35"/>
        <v>0</v>
      </c>
      <c r="AP361" s="101"/>
      <c r="AQ361" s="102"/>
      <c r="AR361" s="103"/>
      <c r="AS361" s="103"/>
      <c r="AT361" s="103"/>
      <c r="AU361" s="103"/>
      <c r="AV361" s="103"/>
      <c r="AW361" s="103"/>
      <c r="AX361" s="103"/>
      <c r="AY361" s="103"/>
      <c r="AZ361" s="103"/>
      <c r="BA361" s="103"/>
      <c r="BB361" s="103"/>
      <c r="BC361" s="103"/>
      <c r="BD361" s="103"/>
      <c r="BE361" s="103"/>
      <c r="BF361" s="103"/>
      <c r="BG361" s="103"/>
      <c r="BH361" s="103"/>
      <c r="BI361" s="103"/>
      <c r="BJ361" s="103"/>
      <c r="BK361" s="103"/>
      <c r="BL361" s="103"/>
      <c r="BM361" s="103"/>
      <c r="BN361" s="103"/>
      <c r="BO361" s="103"/>
      <c r="BP361" s="103"/>
      <c r="BQ361" s="103"/>
      <c r="BR361" s="103"/>
      <c r="BS361" s="103"/>
      <c r="BT361" s="103"/>
      <c r="BU361" s="103"/>
      <c r="BV361" s="104"/>
      <c r="BW361" s="104"/>
    </row>
    <row r="362" spans="1:75" ht="20" customHeight="1" x14ac:dyDescent="0.35">
      <c r="A362" s="28"/>
      <c r="B362" s="16"/>
      <c r="C362" s="16"/>
      <c r="D362" s="16"/>
      <c r="E362" s="16"/>
      <c r="F362" s="16"/>
      <c r="G362" s="15">
        <f>SUMIF('1'!B:B,summary!A:A,'1'!D:D)</f>
        <v>0</v>
      </c>
      <c r="H362" s="15">
        <f>SUMIF('2'!B:B,summary!A:A,'2'!D:D)</f>
        <v>0</v>
      </c>
      <c r="I362" s="15">
        <f>SUMIF('3'!B:B,summary!A:A,'3'!D:D)</f>
        <v>0</v>
      </c>
      <c r="J362" s="15">
        <f>SUMIF('4'!B:B,summary!A:A,'4'!D:D)</f>
        <v>0</v>
      </c>
      <c r="K362" s="15">
        <f>SUMIF('5'!B:B,summary!A:A,'5'!D:D)</f>
        <v>0</v>
      </c>
      <c r="L362" s="15">
        <f>SUMIF('6'!B:B,summary!A:A,'6'!D:D)</f>
        <v>0</v>
      </c>
      <c r="M362" s="15">
        <f>SUMIF('7'!B:B,summary!A:A,'7'!D:D)</f>
        <v>0</v>
      </c>
      <c r="N362" s="15">
        <f>SUMIF('8'!B:B,summary!A:A,'8'!D:D)</f>
        <v>0</v>
      </c>
      <c r="O362" s="15">
        <f>SUMIF('9'!B:B,summary!A:A,'9'!D:D)</f>
        <v>0</v>
      </c>
      <c r="P362" s="15">
        <f>SUMIF('10'!B:B,summary!A:A,'10'!D:D)</f>
        <v>0</v>
      </c>
      <c r="Q362" s="15">
        <f>SUMIF('11'!B:B,summary!A:A,'11'!D:D)</f>
        <v>0</v>
      </c>
      <c r="R362" s="15">
        <f>SUMIF('12'!B:B,summary!A:A,'12'!D:D)</f>
        <v>0</v>
      </c>
      <c r="S362" s="15">
        <f>SUMIF('13'!B:B,summary!A:A,'13'!D:D)</f>
        <v>0</v>
      </c>
      <c r="T362" s="15">
        <f>SUMIF('14'!B:B,summary!A:A,'14'!D:D)</f>
        <v>0</v>
      </c>
      <c r="U362" s="15">
        <f>SUMIF('15'!B:B,summary!A:A,'15'!D:D)</f>
        <v>0</v>
      </c>
      <c r="V362" s="15">
        <f>SUMIF('16'!B:B,summary!A:A,'16'!D:D)</f>
        <v>0</v>
      </c>
      <c r="W362" s="15">
        <f>SUMIF('17'!B:B,summary!A:A,'17'!D:D)</f>
        <v>0</v>
      </c>
      <c r="X362" s="15">
        <f>SUMIF('18'!B:B,summary!A:A,'18'!D:D)</f>
        <v>0</v>
      </c>
      <c r="Y362" s="15">
        <f>SUMIF('19'!B:B,summary!A:A,'19'!D:D)</f>
        <v>0</v>
      </c>
      <c r="Z362" s="15">
        <f>SUMIF('20'!B:B,summary!A:A,'20'!D:D)</f>
        <v>0</v>
      </c>
      <c r="AA362" s="15">
        <f>SUMIF('21'!B:B,summary!A:A,'21'!D:D)</f>
        <v>0</v>
      </c>
      <c r="AB362" s="15">
        <f>SUMIF('22'!B:B,summary!A:A,'22'!D:D)</f>
        <v>0</v>
      </c>
      <c r="AC362" s="15">
        <f>SUMIF('23'!B:B,summary!A:A,'23'!D:D)</f>
        <v>0</v>
      </c>
      <c r="AD362" s="15">
        <f>SUMIF('24'!B:B,summary!A:A,'24'!D:D)</f>
        <v>0</v>
      </c>
      <c r="AE362" s="15">
        <f>SUMIF('25'!B:B,summary!A:A,'25'!D:D)</f>
        <v>0</v>
      </c>
      <c r="AF362" s="15">
        <f>SUMIF('26'!B:B,summary!A:A,'26'!D:D)</f>
        <v>0</v>
      </c>
      <c r="AG362" s="15">
        <f>SUMIF('27'!B:B,summary!A:A,'27'!D:D)</f>
        <v>0</v>
      </c>
      <c r="AH362" s="15">
        <f>SUMIF('28'!B:B,summary!A:A,'28'!D:D)</f>
        <v>0</v>
      </c>
      <c r="AI362" s="15">
        <f>SUMIF('29'!B:B,summary!A:A,'29'!D:D)</f>
        <v>0</v>
      </c>
      <c r="AJ362" s="15">
        <f>SUMIF('30'!B:B,summary!A:A,'30'!D:D)</f>
        <v>0</v>
      </c>
      <c r="AK362" s="15">
        <f>SUMIF('31'!B:B,summary!A:A,'31'!D:D)</f>
        <v>0</v>
      </c>
      <c r="AL362" s="41">
        <f t="shared" si="36"/>
        <v>0</v>
      </c>
      <c r="AM362" s="75"/>
      <c r="AN362" s="96">
        <f t="shared" si="34"/>
        <v>0</v>
      </c>
      <c r="AO362" s="74">
        <f t="shared" si="35"/>
        <v>0</v>
      </c>
      <c r="AP362" s="101"/>
      <c r="AQ362" s="102"/>
      <c r="AR362" s="103"/>
      <c r="AS362" s="103"/>
      <c r="AT362" s="103"/>
      <c r="AU362" s="103"/>
      <c r="AV362" s="103"/>
      <c r="AW362" s="103"/>
      <c r="AX362" s="103"/>
      <c r="AY362" s="103"/>
      <c r="AZ362" s="103"/>
      <c r="BA362" s="103"/>
      <c r="BB362" s="103"/>
      <c r="BC362" s="103"/>
      <c r="BD362" s="103"/>
      <c r="BE362" s="103"/>
      <c r="BF362" s="103"/>
      <c r="BG362" s="103"/>
      <c r="BH362" s="103"/>
      <c r="BI362" s="103"/>
      <c r="BJ362" s="103"/>
      <c r="BK362" s="103"/>
      <c r="BL362" s="103"/>
      <c r="BM362" s="103"/>
      <c r="BN362" s="103"/>
      <c r="BO362" s="103"/>
      <c r="BP362" s="103"/>
      <c r="BQ362" s="103"/>
      <c r="BR362" s="103"/>
      <c r="BS362" s="103"/>
      <c r="BT362" s="103"/>
      <c r="BU362" s="103"/>
      <c r="BV362" s="104"/>
      <c r="BW362" s="104"/>
    </row>
    <row r="363" spans="1:75" ht="20" customHeight="1" x14ac:dyDescent="0.35">
      <c r="A363" s="28"/>
      <c r="B363" s="16"/>
      <c r="C363" s="16"/>
      <c r="D363" s="16"/>
      <c r="E363" s="16"/>
      <c r="F363" s="16"/>
      <c r="G363" s="15">
        <f>SUMIF('1'!B:B,summary!A:A,'1'!D:D)</f>
        <v>0</v>
      </c>
      <c r="H363" s="15">
        <f>SUMIF('2'!B:B,summary!A:A,'2'!D:D)</f>
        <v>0</v>
      </c>
      <c r="I363" s="15">
        <f>SUMIF('3'!B:B,summary!A:A,'3'!D:D)</f>
        <v>0</v>
      </c>
      <c r="J363" s="15">
        <f>SUMIF('4'!B:B,summary!A:A,'4'!D:D)</f>
        <v>0</v>
      </c>
      <c r="K363" s="15">
        <f>SUMIF('5'!B:B,summary!A:A,'5'!D:D)</f>
        <v>0</v>
      </c>
      <c r="L363" s="15">
        <f>SUMIF('6'!B:B,summary!A:A,'6'!D:D)</f>
        <v>0</v>
      </c>
      <c r="M363" s="15">
        <f>SUMIF('7'!B:B,summary!A:A,'7'!D:D)</f>
        <v>0</v>
      </c>
      <c r="N363" s="15">
        <f>SUMIF('8'!B:B,summary!A:A,'8'!D:D)</f>
        <v>0</v>
      </c>
      <c r="O363" s="15">
        <f>SUMIF('9'!B:B,summary!A:A,'9'!D:D)</f>
        <v>0</v>
      </c>
      <c r="P363" s="15">
        <f>SUMIF('10'!B:B,summary!A:A,'10'!D:D)</f>
        <v>0</v>
      </c>
      <c r="Q363" s="15">
        <f>SUMIF('11'!B:B,summary!A:A,'11'!D:D)</f>
        <v>0</v>
      </c>
      <c r="R363" s="15">
        <f>SUMIF('12'!B:B,summary!A:A,'12'!D:D)</f>
        <v>0</v>
      </c>
      <c r="S363" s="15">
        <f>SUMIF('13'!B:B,summary!A:A,'13'!D:D)</f>
        <v>0</v>
      </c>
      <c r="T363" s="15">
        <f>SUMIF('14'!B:B,summary!A:A,'14'!D:D)</f>
        <v>0</v>
      </c>
      <c r="U363" s="15">
        <f>SUMIF('15'!B:B,summary!A:A,'15'!D:D)</f>
        <v>0</v>
      </c>
      <c r="V363" s="15">
        <f>SUMIF('16'!B:B,summary!A:A,'16'!D:D)</f>
        <v>0</v>
      </c>
      <c r="W363" s="15">
        <f>SUMIF('17'!B:B,summary!A:A,'17'!D:D)</f>
        <v>0</v>
      </c>
      <c r="X363" s="15">
        <f>SUMIF('18'!B:B,summary!A:A,'18'!D:D)</f>
        <v>0</v>
      </c>
      <c r="Y363" s="15">
        <f>SUMIF('19'!B:B,summary!A:A,'19'!D:D)</f>
        <v>0</v>
      </c>
      <c r="Z363" s="15">
        <f>SUMIF('20'!B:B,summary!A:A,'20'!D:D)</f>
        <v>0</v>
      </c>
      <c r="AA363" s="15">
        <f>SUMIF('21'!B:B,summary!A:A,'21'!D:D)</f>
        <v>0</v>
      </c>
      <c r="AB363" s="15">
        <f>SUMIF('22'!B:B,summary!A:A,'22'!D:D)</f>
        <v>0</v>
      </c>
      <c r="AC363" s="15">
        <f>SUMIF('23'!B:B,summary!A:A,'23'!D:D)</f>
        <v>0</v>
      </c>
      <c r="AD363" s="15">
        <f>SUMIF('24'!B:B,summary!A:A,'24'!D:D)</f>
        <v>0</v>
      </c>
      <c r="AE363" s="15">
        <f>SUMIF('25'!B:B,summary!A:A,'25'!D:D)</f>
        <v>0</v>
      </c>
      <c r="AF363" s="15">
        <f>SUMIF('26'!B:B,summary!A:A,'26'!D:D)</f>
        <v>0</v>
      </c>
      <c r="AG363" s="15">
        <f>SUMIF('27'!B:B,summary!A:A,'27'!D:D)</f>
        <v>0</v>
      </c>
      <c r="AH363" s="15">
        <f>SUMIF('28'!B:B,summary!A:A,'28'!D:D)</f>
        <v>0</v>
      </c>
      <c r="AI363" s="15">
        <f>SUMIF('29'!B:B,summary!A:A,'29'!D:D)</f>
        <v>0</v>
      </c>
      <c r="AJ363" s="15">
        <f>SUMIF('30'!B:B,summary!A:A,'30'!D:D)</f>
        <v>0</v>
      </c>
      <c r="AK363" s="15">
        <f>SUMIF('31'!B:B,summary!A:A,'31'!D:D)</f>
        <v>0</v>
      </c>
      <c r="AL363" s="41">
        <f t="shared" si="36"/>
        <v>0</v>
      </c>
      <c r="AM363" s="75"/>
      <c r="AN363" s="96">
        <f t="shared" si="34"/>
        <v>0</v>
      </c>
      <c r="AO363" s="74">
        <f t="shared" si="35"/>
        <v>0</v>
      </c>
      <c r="AP363" s="101"/>
      <c r="AQ363" s="102"/>
      <c r="AR363" s="103"/>
      <c r="AS363" s="103"/>
      <c r="AT363" s="103"/>
      <c r="AU363" s="103"/>
      <c r="AV363" s="103"/>
      <c r="AW363" s="103"/>
      <c r="AX363" s="103"/>
      <c r="AY363" s="103"/>
      <c r="AZ363" s="103"/>
      <c r="BA363" s="103"/>
      <c r="BB363" s="103"/>
      <c r="BC363" s="103"/>
      <c r="BD363" s="103"/>
      <c r="BE363" s="103"/>
      <c r="BF363" s="103"/>
      <c r="BG363" s="103"/>
      <c r="BH363" s="103"/>
      <c r="BI363" s="103"/>
      <c r="BJ363" s="103"/>
      <c r="BK363" s="103"/>
      <c r="BL363" s="103"/>
      <c r="BM363" s="103"/>
      <c r="BN363" s="103"/>
      <c r="BO363" s="103"/>
      <c r="BP363" s="103"/>
      <c r="BQ363" s="103"/>
      <c r="BR363" s="103"/>
      <c r="BS363" s="103"/>
      <c r="BT363" s="103"/>
      <c r="BU363" s="103"/>
      <c r="BV363" s="104"/>
      <c r="BW363" s="104"/>
    </row>
    <row r="364" spans="1:75" ht="20" customHeight="1" x14ac:dyDescent="0.35">
      <c r="A364" s="28"/>
      <c r="B364" s="16"/>
      <c r="C364" s="16"/>
      <c r="D364" s="16"/>
      <c r="E364" s="16"/>
      <c r="F364" s="16"/>
      <c r="G364" s="15">
        <f>SUMIF('1'!B:B,summary!A:A,'1'!D:D)</f>
        <v>0</v>
      </c>
      <c r="H364" s="15">
        <f>SUMIF('2'!B:B,summary!A:A,'2'!D:D)</f>
        <v>0</v>
      </c>
      <c r="I364" s="15">
        <f>SUMIF('3'!B:B,summary!A:A,'3'!D:D)</f>
        <v>0</v>
      </c>
      <c r="J364" s="15">
        <f>SUMIF('4'!B:B,summary!A:A,'4'!D:D)</f>
        <v>0</v>
      </c>
      <c r="K364" s="15">
        <f>SUMIF('5'!B:B,summary!A:A,'5'!D:D)</f>
        <v>0</v>
      </c>
      <c r="L364" s="15">
        <f>SUMIF('6'!B:B,summary!A:A,'6'!D:D)</f>
        <v>0</v>
      </c>
      <c r="M364" s="15">
        <f>SUMIF('7'!B:B,summary!A:A,'7'!D:D)</f>
        <v>0</v>
      </c>
      <c r="N364" s="15">
        <f>SUMIF('8'!B:B,summary!A:A,'8'!D:D)</f>
        <v>0</v>
      </c>
      <c r="O364" s="15">
        <f>SUMIF('9'!B:B,summary!A:A,'9'!D:D)</f>
        <v>0</v>
      </c>
      <c r="P364" s="15">
        <f>SUMIF('10'!B:B,summary!A:A,'10'!D:D)</f>
        <v>0</v>
      </c>
      <c r="Q364" s="15">
        <f>SUMIF('11'!B:B,summary!A:A,'11'!D:D)</f>
        <v>0</v>
      </c>
      <c r="R364" s="15">
        <f>SUMIF('12'!B:B,summary!A:A,'12'!D:D)</f>
        <v>0</v>
      </c>
      <c r="S364" s="15">
        <f>SUMIF('13'!B:B,summary!A:A,'13'!D:D)</f>
        <v>0</v>
      </c>
      <c r="T364" s="15">
        <f>SUMIF('14'!B:B,summary!A:A,'14'!D:D)</f>
        <v>0</v>
      </c>
      <c r="U364" s="15">
        <f>SUMIF('15'!B:B,summary!A:A,'15'!D:D)</f>
        <v>0</v>
      </c>
      <c r="V364" s="15">
        <f>SUMIF('16'!B:B,summary!A:A,'16'!D:D)</f>
        <v>0</v>
      </c>
      <c r="W364" s="15">
        <f>SUMIF('17'!B:B,summary!A:A,'17'!D:D)</f>
        <v>0</v>
      </c>
      <c r="X364" s="15">
        <f>SUMIF('18'!B:B,summary!A:A,'18'!D:D)</f>
        <v>0</v>
      </c>
      <c r="Y364" s="15">
        <f>SUMIF('19'!B:B,summary!A:A,'19'!D:D)</f>
        <v>0</v>
      </c>
      <c r="Z364" s="15">
        <f>SUMIF('20'!B:B,summary!A:A,'20'!D:D)</f>
        <v>0</v>
      </c>
      <c r="AA364" s="15">
        <f>SUMIF('21'!B:B,summary!A:A,'21'!D:D)</f>
        <v>0</v>
      </c>
      <c r="AB364" s="15">
        <f>SUMIF('22'!B:B,summary!A:A,'22'!D:D)</f>
        <v>0</v>
      </c>
      <c r="AC364" s="15">
        <f>SUMIF('23'!B:B,summary!A:A,'23'!D:D)</f>
        <v>0</v>
      </c>
      <c r="AD364" s="15">
        <f>SUMIF('24'!B:B,summary!A:A,'24'!D:D)</f>
        <v>0</v>
      </c>
      <c r="AE364" s="15">
        <f>SUMIF('25'!B:B,summary!A:A,'25'!D:D)</f>
        <v>0</v>
      </c>
      <c r="AF364" s="15">
        <f>SUMIF('26'!B:B,summary!A:A,'26'!D:D)</f>
        <v>0</v>
      </c>
      <c r="AG364" s="15">
        <f>SUMIF('27'!B:B,summary!A:A,'27'!D:D)</f>
        <v>0</v>
      </c>
      <c r="AH364" s="15">
        <f>SUMIF('28'!B:B,summary!A:A,'28'!D:D)</f>
        <v>0</v>
      </c>
      <c r="AI364" s="15">
        <f>SUMIF('29'!B:B,summary!A:A,'29'!D:D)</f>
        <v>0</v>
      </c>
      <c r="AJ364" s="15">
        <f>SUMIF('30'!B:B,summary!A:A,'30'!D:D)</f>
        <v>0</v>
      </c>
      <c r="AK364" s="15">
        <f>SUMIF('31'!B:B,summary!A:A,'31'!D:D)</f>
        <v>0</v>
      </c>
      <c r="AL364" s="41">
        <f t="shared" si="36"/>
        <v>0</v>
      </c>
      <c r="AM364" s="75"/>
      <c r="AN364" s="96">
        <f t="shared" si="34"/>
        <v>0</v>
      </c>
      <c r="AO364" s="74">
        <f t="shared" si="35"/>
        <v>0</v>
      </c>
      <c r="AP364" s="101"/>
      <c r="AQ364" s="102"/>
      <c r="AR364" s="103"/>
      <c r="AS364" s="103"/>
      <c r="AT364" s="103"/>
      <c r="AU364" s="103"/>
      <c r="AV364" s="103"/>
      <c r="AW364" s="103"/>
      <c r="AX364" s="103"/>
      <c r="AY364" s="103"/>
      <c r="AZ364" s="103"/>
      <c r="BA364" s="103"/>
      <c r="BB364" s="103"/>
      <c r="BC364" s="103"/>
      <c r="BD364" s="103"/>
      <c r="BE364" s="103"/>
      <c r="BF364" s="103"/>
      <c r="BG364" s="103"/>
      <c r="BH364" s="103"/>
      <c r="BI364" s="103"/>
      <c r="BJ364" s="103"/>
      <c r="BK364" s="103"/>
      <c r="BL364" s="103"/>
      <c r="BM364" s="103"/>
      <c r="BN364" s="103"/>
      <c r="BO364" s="103"/>
      <c r="BP364" s="103"/>
      <c r="BQ364" s="103"/>
      <c r="BR364" s="103"/>
      <c r="BS364" s="103"/>
      <c r="BT364" s="103"/>
      <c r="BU364" s="103"/>
      <c r="BV364" s="104"/>
      <c r="BW364" s="104"/>
    </row>
    <row r="365" spans="1:75" x14ac:dyDescent="0.35">
      <c r="AQ365" s="105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  <c r="BF365" s="104"/>
      <c r="BG365" s="104"/>
      <c r="BH365" s="104"/>
      <c r="BI365" s="104"/>
      <c r="BJ365" s="104"/>
      <c r="BK365" s="104"/>
      <c r="BL365" s="104"/>
      <c r="BM365" s="104"/>
      <c r="BN365" s="104"/>
      <c r="BO365" s="104"/>
      <c r="BP365" s="104"/>
      <c r="BQ365" s="104"/>
      <c r="BR365" s="104"/>
      <c r="BS365" s="104"/>
      <c r="BT365" s="104"/>
      <c r="BU365" s="104"/>
      <c r="BV365" s="104"/>
      <c r="BW365" s="104"/>
    </row>
    <row r="366" spans="1:75" x14ac:dyDescent="0.35">
      <c r="AQ366" s="105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  <c r="BF366" s="104"/>
      <c r="BG366" s="104"/>
      <c r="BH366" s="104"/>
      <c r="BI366" s="104"/>
      <c r="BJ366" s="104"/>
      <c r="BK366" s="104"/>
      <c r="BL366" s="104"/>
      <c r="BM366" s="104"/>
      <c r="BN366" s="104"/>
      <c r="BO366" s="104"/>
      <c r="BP366" s="104"/>
      <c r="BQ366" s="104"/>
      <c r="BR366" s="104"/>
      <c r="BS366" s="104"/>
      <c r="BT366" s="104"/>
      <c r="BU366" s="104"/>
      <c r="BV366" s="104"/>
      <c r="BW366" s="104"/>
    </row>
    <row r="367" spans="1:75" x14ac:dyDescent="0.35">
      <c r="AQ367" s="105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  <c r="BF367" s="104"/>
      <c r="BG367" s="104"/>
      <c r="BH367" s="104"/>
      <c r="BI367" s="104"/>
      <c r="BJ367" s="104"/>
      <c r="BK367" s="104"/>
      <c r="BL367" s="104"/>
      <c r="BM367" s="104"/>
      <c r="BN367" s="104"/>
      <c r="BO367" s="104"/>
      <c r="BP367" s="104"/>
      <c r="BQ367" s="104"/>
      <c r="BR367" s="104"/>
      <c r="BS367" s="104"/>
      <c r="BT367" s="104"/>
      <c r="BU367" s="104"/>
      <c r="BV367" s="104"/>
      <c r="BW367" s="104"/>
    </row>
    <row r="368" spans="1:75" x14ac:dyDescent="0.35">
      <c r="AQ368" s="105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  <c r="BF368" s="104"/>
      <c r="BG368" s="104"/>
      <c r="BH368" s="104"/>
      <c r="BI368" s="104"/>
      <c r="BJ368" s="104"/>
      <c r="BK368" s="104"/>
      <c r="BL368" s="104"/>
      <c r="BM368" s="104"/>
      <c r="BN368" s="104"/>
      <c r="BO368" s="104"/>
      <c r="BP368" s="104"/>
      <c r="BQ368" s="104"/>
      <c r="BR368" s="104"/>
      <c r="BS368" s="104"/>
      <c r="BT368" s="104"/>
      <c r="BU368" s="104"/>
      <c r="BV368" s="104"/>
      <c r="BW368" s="104"/>
    </row>
    <row r="369" spans="43:75" x14ac:dyDescent="0.35">
      <c r="AQ369" s="105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BN369" s="104"/>
      <c r="BO369" s="104"/>
      <c r="BP369" s="104"/>
      <c r="BQ369" s="104"/>
      <c r="BR369" s="104"/>
      <c r="BS369" s="104"/>
      <c r="BT369" s="104"/>
      <c r="BU369" s="104"/>
      <c r="BV369" s="104"/>
      <c r="BW369" s="104"/>
    </row>
    <row r="370" spans="43:75" x14ac:dyDescent="0.35">
      <c r="AQ370" s="105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BN370" s="104"/>
      <c r="BO370" s="104"/>
      <c r="BP370" s="104"/>
      <c r="BQ370" s="104"/>
      <c r="BR370" s="104"/>
      <c r="BS370" s="104"/>
      <c r="BT370" s="104"/>
      <c r="BU370" s="104"/>
      <c r="BV370" s="104"/>
      <c r="BW370" s="104"/>
    </row>
    <row r="371" spans="43:75" x14ac:dyDescent="0.35">
      <c r="AQ371" s="105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BN371" s="104"/>
      <c r="BO371" s="104"/>
      <c r="BP371" s="104"/>
      <c r="BQ371" s="104"/>
      <c r="BR371" s="104"/>
      <c r="BS371" s="104"/>
      <c r="BT371" s="104"/>
      <c r="BU371" s="104"/>
      <c r="BV371" s="104"/>
      <c r="BW371" s="104"/>
    </row>
    <row r="372" spans="43:75" x14ac:dyDescent="0.35">
      <c r="AQ372" s="105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  <c r="BF372" s="104"/>
      <c r="BG372" s="104"/>
      <c r="BH372" s="104"/>
      <c r="BI372" s="104"/>
      <c r="BJ372" s="104"/>
      <c r="BK372" s="104"/>
      <c r="BL372" s="104"/>
      <c r="BM372" s="104"/>
      <c r="BN372" s="104"/>
      <c r="BO372" s="104"/>
      <c r="BP372" s="104"/>
      <c r="BQ372" s="104"/>
      <c r="BR372" s="104"/>
      <c r="BS372" s="104"/>
      <c r="BT372" s="104"/>
      <c r="BU372" s="104"/>
      <c r="BV372" s="104"/>
      <c r="BW372" s="104"/>
    </row>
    <row r="373" spans="43:75" x14ac:dyDescent="0.35">
      <c r="AQ373" s="105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  <c r="BF373" s="104"/>
      <c r="BG373" s="104"/>
      <c r="BH373" s="104"/>
      <c r="BI373" s="104"/>
      <c r="BJ373" s="104"/>
      <c r="BK373" s="104"/>
      <c r="BL373" s="104"/>
      <c r="BM373" s="104"/>
      <c r="BN373" s="104"/>
      <c r="BO373" s="104"/>
      <c r="BP373" s="104"/>
      <c r="BQ373" s="104"/>
      <c r="BR373" s="104"/>
      <c r="BS373" s="104"/>
      <c r="BT373" s="104"/>
      <c r="BU373" s="104"/>
      <c r="BV373" s="104"/>
      <c r="BW373" s="104"/>
    </row>
    <row r="374" spans="43:75" x14ac:dyDescent="0.35">
      <c r="AQ374" s="105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  <c r="BF374" s="104"/>
      <c r="BG374" s="104"/>
      <c r="BH374" s="104"/>
      <c r="BI374" s="104"/>
      <c r="BJ374" s="104"/>
      <c r="BK374" s="104"/>
      <c r="BL374" s="104"/>
      <c r="BM374" s="104"/>
      <c r="BN374" s="104"/>
      <c r="BO374" s="104"/>
      <c r="BP374" s="104"/>
      <c r="BQ374" s="104"/>
      <c r="BR374" s="104"/>
      <c r="BS374" s="104"/>
      <c r="BT374" s="104"/>
      <c r="BU374" s="104"/>
      <c r="BV374" s="104"/>
      <c r="BW374" s="104"/>
    </row>
    <row r="375" spans="43:75" x14ac:dyDescent="0.35">
      <c r="AQ375" s="105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BN375" s="104"/>
      <c r="BO375" s="104"/>
      <c r="BP375" s="104"/>
      <c r="BQ375" s="104"/>
      <c r="BR375" s="104"/>
      <c r="BS375" s="104"/>
      <c r="BT375" s="104"/>
      <c r="BU375" s="104"/>
      <c r="BV375" s="104"/>
      <c r="BW375" s="104"/>
    </row>
    <row r="376" spans="43:75" x14ac:dyDescent="0.35">
      <c r="AQ376" s="105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  <c r="BF376" s="104"/>
      <c r="BG376" s="104"/>
      <c r="BH376" s="104"/>
      <c r="BI376" s="104"/>
      <c r="BJ376" s="104"/>
      <c r="BK376" s="104"/>
      <c r="BL376" s="104"/>
      <c r="BM376" s="104"/>
      <c r="BN376" s="104"/>
      <c r="BO376" s="104"/>
      <c r="BP376" s="104"/>
      <c r="BQ376" s="104"/>
      <c r="BR376" s="104"/>
      <c r="BS376" s="104"/>
      <c r="BT376" s="104"/>
      <c r="BU376" s="104"/>
      <c r="BV376" s="104"/>
      <c r="BW376" s="104"/>
    </row>
    <row r="377" spans="43:75" x14ac:dyDescent="0.35">
      <c r="AQ377" s="105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  <c r="BF377" s="104"/>
      <c r="BG377" s="104"/>
      <c r="BH377" s="104"/>
      <c r="BI377" s="104"/>
      <c r="BJ377" s="104"/>
      <c r="BK377" s="104"/>
      <c r="BL377" s="104"/>
      <c r="BM377" s="104"/>
      <c r="BN377" s="104"/>
      <c r="BO377" s="104"/>
      <c r="BP377" s="104"/>
      <c r="BQ377" s="104"/>
      <c r="BR377" s="104"/>
      <c r="BS377" s="104"/>
      <c r="BT377" s="104"/>
      <c r="BU377" s="104"/>
      <c r="BV377" s="104"/>
      <c r="BW377" s="104"/>
    </row>
    <row r="378" spans="43:75" x14ac:dyDescent="0.35">
      <c r="AQ378" s="105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  <c r="BF378" s="104"/>
      <c r="BG378" s="104"/>
      <c r="BH378" s="104"/>
      <c r="BI378" s="104"/>
      <c r="BJ378" s="104"/>
      <c r="BK378" s="104"/>
      <c r="BL378" s="104"/>
      <c r="BM378" s="104"/>
      <c r="BN378" s="104"/>
      <c r="BO378" s="104"/>
      <c r="BP378" s="104"/>
      <c r="BQ378" s="104"/>
      <c r="BR378" s="104"/>
      <c r="BS378" s="104"/>
      <c r="BT378" s="104"/>
      <c r="BU378" s="104"/>
      <c r="BV378" s="104"/>
      <c r="BW378" s="104"/>
    </row>
    <row r="379" spans="43:75" x14ac:dyDescent="0.35">
      <c r="AQ379" s="105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  <c r="BF379" s="104"/>
      <c r="BG379" s="104"/>
      <c r="BH379" s="104"/>
      <c r="BI379" s="104"/>
      <c r="BJ379" s="104"/>
      <c r="BK379" s="104"/>
      <c r="BL379" s="104"/>
      <c r="BM379" s="104"/>
      <c r="BN379" s="104"/>
      <c r="BO379" s="104"/>
      <c r="BP379" s="104"/>
      <c r="BQ379" s="104"/>
      <c r="BR379" s="104"/>
      <c r="BS379" s="104"/>
      <c r="BT379" s="104"/>
      <c r="BU379" s="104"/>
      <c r="BV379" s="104"/>
      <c r="BW379" s="104"/>
    </row>
    <row r="380" spans="43:75" x14ac:dyDescent="0.35">
      <c r="AQ380" s="105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BN380" s="104"/>
      <c r="BO380" s="104"/>
      <c r="BP380" s="104"/>
      <c r="BQ380" s="104"/>
      <c r="BR380" s="104"/>
      <c r="BS380" s="104"/>
      <c r="BT380" s="104"/>
      <c r="BU380" s="104"/>
      <c r="BV380" s="104"/>
      <c r="BW380" s="104"/>
    </row>
    <row r="381" spans="43:75" x14ac:dyDescent="0.35">
      <c r="AQ381" s="105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BN381" s="104"/>
      <c r="BO381" s="104"/>
      <c r="BP381" s="104"/>
      <c r="BQ381" s="104"/>
      <c r="BR381" s="104"/>
      <c r="BS381" s="104"/>
      <c r="BT381" s="104"/>
      <c r="BU381" s="104"/>
      <c r="BV381" s="104"/>
      <c r="BW381" s="104"/>
    </row>
    <row r="382" spans="43:75" x14ac:dyDescent="0.35">
      <c r="AQ382" s="105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  <c r="BF382" s="104"/>
      <c r="BG382" s="104"/>
      <c r="BH382" s="104"/>
      <c r="BI382" s="104"/>
      <c r="BJ382" s="104"/>
      <c r="BK382" s="104"/>
      <c r="BL382" s="104"/>
      <c r="BM382" s="104"/>
      <c r="BN382" s="104"/>
      <c r="BO382" s="104"/>
      <c r="BP382" s="104"/>
      <c r="BQ382" s="104"/>
      <c r="BR382" s="104"/>
      <c r="BS382" s="104"/>
      <c r="BT382" s="104"/>
      <c r="BU382" s="104"/>
      <c r="BV382" s="104"/>
      <c r="BW382" s="104"/>
    </row>
    <row r="383" spans="43:75" x14ac:dyDescent="0.35">
      <c r="AQ383" s="105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  <c r="BF383" s="104"/>
      <c r="BG383" s="104"/>
      <c r="BH383" s="104"/>
      <c r="BI383" s="104"/>
      <c r="BJ383" s="104"/>
      <c r="BK383" s="104"/>
      <c r="BL383" s="104"/>
      <c r="BM383" s="104"/>
      <c r="BN383" s="104"/>
      <c r="BO383" s="104"/>
      <c r="BP383" s="104"/>
      <c r="BQ383" s="104"/>
      <c r="BR383" s="104"/>
      <c r="BS383" s="104"/>
      <c r="BT383" s="104"/>
      <c r="BU383" s="104"/>
      <c r="BV383" s="104"/>
      <c r="BW383" s="104"/>
    </row>
    <row r="384" spans="43:75" x14ac:dyDescent="0.35">
      <c r="AQ384" s="105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  <c r="BF384" s="104"/>
      <c r="BG384" s="104"/>
      <c r="BH384" s="104"/>
      <c r="BI384" s="104"/>
      <c r="BJ384" s="104"/>
      <c r="BK384" s="104"/>
      <c r="BL384" s="104"/>
      <c r="BM384" s="104"/>
      <c r="BN384" s="104"/>
      <c r="BO384" s="104"/>
      <c r="BP384" s="104"/>
      <c r="BQ384" s="104"/>
      <c r="BR384" s="104"/>
      <c r="BS384" s="104"/>
      <c r="BT384" s="104"/>
      <c r="BU384" s="104"/>
      <c r="BV384" s="104"/>
      <c r="BW384" s="104"/>
    </row>
    <row r="385" spans="43:75" x14ac:dyDescent="0.35">
      <c r="AQ385" s="105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/>
      <c r="BJ385" s="104"/>
      <c r="BK385" s="104"/>
      <c r="BL385" s="104"/>
      <c r="BM385" s="104"/>
      <c r="BN385" s="104"/>
      <c r="BO385" s="104"/>
      <c r="BP385" s="104"/>
      <c r="BQ385" s="104"/>
      <c r="BR385" s="104"/>
      <c r="BS385" s="104"/>
      <c r="BT385" s="104"/>
      <c r="BU385" s="104"/>
      <c r="BV385" s="104"/>
      <c r="BW385" s="104"/>
    </row>
    <row r="386" spans="43:75" x14ac:dyDescent="0.35">
      <c r="AQ386" s="105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/>
      <c r="BJ386" s="104"/>
      <c r="BK386" s="104"/>
      <c r="BL386" s="104"/>
      <c r="BM386" s="104"/>
      <c r="BN386" s="104"/>
      <c r="BO386" s="104"/>
      <c r="BP386" s="104"/>
      <c r="BQ386" s="104"/>
      <c r="BR386" s="104"/>
      <c r="BS386" s="104"/>
      <c r="BT386" s="104"/>
      <c r="BU386" s="104"/>
      <c r="BV386" s="104"/>
      <c r="BW386" s="104"/>
    </row>
    <row r="387" spans="43:75" x14ac:dyDescent="0.35">
      <c r="AQ387" s="105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BN387" s="104"/>
      <c r="BO387" s="104"/>
      <c r="BP387" s="104"/>
      <c r="BQ387" s="104"/>
      <c r="BR387" s="104"/>
      <c r="BS387" s="104"/>
      <c r="BT387" s="104"/>
      <c r="BU387" s="104"/>
      <c r="BV387" s="104"/>
      <c r="BW387" s="104"/>
    </row>
    <row r="388" spans="43:75" x14ac:dyDescent="0.35">
      <c r="AQ388" s="105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  <c r="BF388" s="104"/>
      <c r="BG388" s="104"/>
      <c r="BH388" s="104"/>
      <c r="BI388" s="104"/>
      <c r="BJ388" s="104"/>
      <c r="BK388" s="104"/>
      <c r="BL388" s="104"/>
      <c r="BM388" s="104"/>
      <c r="BN388" s="104"/>
      <c r="BO388" s="104"/>
      <c r="BP388" s="104"/>
      <c r="BQ388" s="104"/>
      <c r="BR388" s="104"/>
      <c r="BS388" s="104"/>
      <c r="BT388" s="104"/>
      <c r="BU388" s="104"/>
      <c r="BV388" s="104"/>
      <c r="BW388" s="104"/>
    </row>
    <row r="389" spans="43:75" x14ac:dyDescent="0.35">
      <c r="AQ389" s="105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/>
      <c r="BJ389" s="104"/>
      <c r="BK389" s="104"/>
      <c r="BL389" s="104"/>
      <c r="BM389" s="104"/>
      <c r="BN389" s="104"/>
      <c r="BO389" s="104"/>
      <c r="BP389" s="104"/>
      <c r="BQ389" s="104"/>
      <c r="BR389" s="104"/>
      <c r="BS389" s="104"/>
      <c r="BT389" s="104"/>
      <c r="BU389" s="104"/>
      <c r="BV389" s="104"/>
      <c r="BW389" s="104"/>
    </row>
    <row r="390" spans="43:75" x14ac:dyDescent="0.35">
      <c r="AQ390" s="105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  <c r="BF390" s="104"/>
      <c r="BG390" s="104"/>
      <c r="BH390" s="104"/>
      <c r="BI390" s="104"/>
      <c r="BJ390" s="104"/>
      <c r="BK390" s="104"/>
      <c r="BL390" s="104"/>
      <c r="BM390" s="104"/>
      <c r="BN390" s="104"/>
      <c r="BO390" s="104"/>
      <c r="BP390" s="104"/>
      <c r="BQ390" s="104"/>
      <c r="BR390" s="104"/>
      <c r="BS390" s="104"/>
      <c r="BT390" s="104"/>
      <c r="BU390" s="104"/>
      <c r="BV390" s="104"/>
      <c r="BW390" s="104"/>
    </row>
    <row r="391" spans="43:75" x14ac:dyDescent="0.35">
      <c r="AQ391" s="105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  <c r="BF391" s="104"/>
      <c r="BG391" s="104"/>
      <c r="BH391" s="104"/>
      <c r="BI391" s="104"/>
      <c r="BJ391" s="104"/>
      <c r="BK391" s="104"/>
      <c r="BL391" s="104"/>
      <c r="BM391" s="104"/>
      <c r="BN391" s="104"/>
      <c r="BO391" s="104"/>
      <c r="BP391" s="104"/>
      <c r="BQ391" s="104"/>
      <c r="BR391" s="104"/>
      <c r="BS391" s="104"/>
      <c r="BT391" s="104"/>
      <c r="BU391" s="104"/>
      <c r="BV391" s="104"/>
      <c r="BW391" s="104"/>
    </row>
    <row r="392" spans="43:75" x14ac:dyDescent="0.35">
      <c r="AQ392" s="105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  <c r="BF392" s="104"/>
      <c r="BG392" s="104"/>
      <c r="BH392" s="104"/>
      <c r="BI392" s="104"/>
      <c r="BJ392" s="104"/>
      <c r="BK392" s="104"/>
      <c r="BL392" s="104"/>
      <c r="BM392" s="104"/>
      <c r="BN392" s="104"/>
      <c r="BO392" s="104"/>
      <c r="BP392" s="104"/>
      <c r="BQ392" s="104"/>
      <c r="BR392" s="104"/>
      <c r="BS392" s="104"/>
      <c r="BT392" s="104"/>
      <c r="BU392" s="104"/>
      <c r="BV392" s="104"/>
      <c r="BW392" s="104"/>
    </row>
    <row r="393" spans="43:75" x14ac:dyDescent="0.35">
      <c r="AQ393" s="105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/>
      <c r="BJ393" s="104"/>
      <c r="BK393" s="104"/>
      <c r="BL393" s="104"/>
      <c r="BM393" s="104"/>
      <c r="BN393" s="104"/>
      <c r="BO393" s="104"/>
      <c r="BP393" s="104"/>
      <c r="BQ393" s="104"/>
      <c r="BR393" s="104"/>
      <c r="BS393" s="104"/>
      <c r="BT393" s="104"/>
      <c r="BU393" s="104"/>
      <c r="BV393" s="104"/>
      <c r="BW393" s="104"/>
    </row>
    <row r="394" spans="43:75" x14ac:dyDescent="0.35">
      <c r="AQ394" s="105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  <c r="BF394" s="104"/>
      <c r="BG394" s="104"/>
      <c r="BH394" s="104"/>
      <c r="BI394" s="104"/>
      <c r="BJ394" s="104"/>
      <c r="BK394" s="104"/>
      <c r="BL394" s="104"/>
      <c r="BM394" s="104"/>
      <c r="BN394" s="104"/>
      <c r="BO394" s="104"/>
      <c r="BP394" s="104"/>
      <c r="BQ394" s="104"/>
      <c r="BR394" s="104"/>
      <c r="BS394" s="104"/>
      <c r="BT394" s="104"/>
      <c r="BU394" s="104"/>
      <c r="BV394" s="104"/>
      <c r="BW394" s="104"/>
    </row>
    <row r="395" spans="43:75" x14ac:dyDescent="0.35">
      <c r="AQ395" s="105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  <c r="BF395" s="104"/>
      <c r="BG395" s="104"/>
      <c r="BH395" s="104"/>
      <c r="BI395" s="104"/>
      <c r="BJ395" s="104"/>
      <c r="BK395" s="104"/>
      <c r="BL395" s="104"/>
      <c r="BM395" s="104"/>
      <c r="BN395" s="104"/>
      <c r="BO395" s="104"/>
      <c r="BP395" s="104"/>
      <c r="BQ395" s="104"/>
      <c r="BR395" s="104"/>
      <c r="BS395" s="104"/>
      <c r="BT395" s="104"/>
      <c r="BU395" s="104"/>
      <c r="BV395" s="104"/>
      <c r="BW395" s="104"/>
    </row>
    <row r="396" spans="43:75" x14ac:dyDescent="0.35">
      <c r="AQ396" s="105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  <c r="BF396" s="104"/>
      <c r="BG396" s="104"/>
      <c r="BH396" s="104"/>
      <c r="BI396" s="104"/>
      <c r="BJ396" s="104"/>
      <c r="BK396" s="104"/>
      <c r="BL396" s="104"/>
      <c r="BM396" s="104"/>
      <c r="BN396" s="104"/>
      <c r="BO396" s="104"/>
      <c r="BP396" s="104"/>
      <c r="BQ396" s="104"/>
      <c r="BR396" s="104"/>
      <c r="BS396" s="104"/>
      <c r="BT396" s="104"/>
      <c r="BU396" s="104"/>
      <c r="BV396" s="104"/>
      <c r="BW396" s="104"/>
    </row>
    <row r="397" spans="43:75" x14ac:dyDescent="0.35">
      <c r="AQ397" s="105"/>
      <c r="AR397" s="104"/>
      <c r="AS397" s="104"/>
      <c r="AT397" s="104"/>
      <c r="AU397" s="104"/>
      <c r="AV397" s="104"/>
      <c r="AW397" s="104"/>
      <c r="AX397" s="104"/>
      <c r="AY397" s="104"/>
      <c r="AZ397" s="104"/>
      <c r="BA397" s="104"/>
      <c r="BB397" s="104"/>
      <c r="BC397" s="104"/>
      <c r="BD397" s="104"/>
      <c r="BE397" s="104"/>
      <c r="BF397" s="104"/>
      <c r="BG397" s="104"/>
      <c r="BH397" s="104"/>
      <c r="BI397" s="104"/>
      <c r="BJ397" s="104"/>
      <c r="BK397" s="104"/>
      <c r="BL397" s="104"/>
      <c r="BM397" s="104"/>
      <c r="BN397" s="104"/>
      <c r="BO397" s="104"/>
      <c r="BP397" s="104"/>
      <c r="BQ397" s="104"/>
      <c r="BR397" s="104"/>
      <c r="BS397" s="104"/>
      <c r="BT397" s="104"/>
      <c r="BU397" s="104"/>
      <c r="BV397" s="104"/>
      <c r="BW397" s="104"/>
    </row>
    <row r="398" spans="43:75" x14ac:dyDescent="0.35">
      <c r="AQ398" s="105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  <c r="BE398" s="104"/>
      <c r="BF398" s="104"/>
      <c r="BG398" s="104"/>
      <c r="BH398" s="104"/>
      <c r="BI398" s="104"/>
      <c r="BJ398" s="104"/>
      <c r="BK398" s="104"/>
      <c r="BL398" s="104"/>
      <c r="BM398" s="104"/>
      <c r="BN398" s="104"/>
      <c r="BO398" s="104"/>
      <c r="BP398" s="104"/>
      <c r="BQ398" s="104"/>
      <c r="BR398" s="104"/>
      <c r="BS398" s="104"/>
      <c r="BT398" s="104"/>
      <c r="BU398" s="104"/>
      <c r="BV398" s="104"/>
      <c r="BW398" s="104"/>
    </row>
    <row r="399" spans="43:75" x14ac:dyDescent="0.35">
      <c r="AQ399" s="105"/>
      <c r="AR399" s="104"/>
      <c r="AS399" s="104"/>
      <c r="AT399" s="104"/>
      <c r="AU399" s="104"/>
      <c r="AV399" s="104"/>
      <c r="AW399" s="104"/>
      <c r="AX399" s="104"/>
      <c r="AY399" s="104"/>
      <c r="AZ399" s="104"/>
      <c r="BA399" s="104"/>
      <c r="BB399" s="104"/>
      <c r="BC399" s="104"/>
      <c r="BD399" s="104"/>
      <c r="BE399" s="104"/>
      <c r="BF399" s="104"/>
      <c r="BG399" s="104"/>
      <c r="BH399" s="104"/>
      <c r="BI399" s="104"/>
      <c r="BJ399" s="104"/>
      <c r="BK399" s="104"/>
      <c r="BL399" s="104"/>
      <c r="BM399" s="104"/>
      <c r="BN399" s="104"/>
      <c r="BO399" s="104"/>
      <c r="BP399" s="104"/>
      <c r="BQ399" s="104"/>
      <c r="BR399" s="104"/>
      <c r="BS399" s="104"/>
      <c r="BT399" s="104"/>
      <c r="BU399" s="104"/>
      <c r="BV399" s="104"/>
      <c r="BW399" s="104"/>
    </row>
    <row r="400" spans="43:75" x14ac:dyDescent="0.35">
      <c r="AQ400" s="105"/>
      <c r="AR400" s="104"/>
      <c r="AS400" s="104"/>
      <c r="AT400" s="104"/>
      <c r="AU400" s="104"/>
      <c r="AV400" s="104"/>
      <c r="AW400" s="104"/>
      <c r="AX400" s="104"/>
      <c r="AY400" s="104"/>
      <c r="AZ400" s="104"/>
      <c r="BA400" s="104"/>
      <c r="BB400" s="104"/>
      <c r="BC400" s="104"/>
      <c r="BD400" s="104"/>
      <c r="BE400" s="104"/>
      <c r="BF400" s="104"/>
      <c r="BG400" s="104"/>
      <c r="BH400" s="104"/>
      <c r="BI400" s="104"/>
      <c r="BJ400" s="104"/>
      <c r="BK400" s="104"/>
      <c r="BL400" s="104"/>
      <c r="BM400" s="104"/>
      <c r="BN400" s="104"/>
      <c r="BO400" s="104"/>
      <c r="BP400" s="104"/>
      <c r="BQ400" s="104"/>
      <c r="BR400" s="104"/>
      <c r="BS400" s="104"/>
      <c r="BT400" s="104"/>
      <c r="BU400" s="104"/>
      <c r="BV400" s="104"/>
      <c r="BW400" s="104"/>
    </row>
    <row r="401" spans="43:75" x14ac:dyDescent="0.35">
      <c r="AQ401" s="105"/>
      <c r="AR401" s="104"/>
      <c r="AS401" s="104"/>
      <c r="AT401" s="104"/>
      <c r="AU401" s="104"/>
      <c r="AV401" s="104"/>
      <c r="AW401" s="104"/>
      <c r="AX401" s="104"/>
      <c r="AY401" s="104"/>
      <c r="AZ401" s="104"/>
      <c r="BA401" s="104"/>
      <c r="BB401" s="104"/>
      <c r="BC401" s="104"/>
      <c r="BD401" s="104"/>
      <c r="BE401" s="104"/>
      <c r="BF401" s="104"/>
      <c r="BG401" s="104"/>
      <c r="BH401" s="104"/>
      <c r="BI401" s="104"/>
      <c r="BJ401" s="104"/>
      <c r="BK401" s="104"/>
      <c r="BL401" s="104"/>
      <c r="BM401" s="104"/>
      <c r="BN401" s="104"/>
      <c r="BO401" s="104"/>
      <c r="BP401" s="104"/>
      <c r="BQ401" s="104"/>
      <c r="BR401" s="104"/>
      <c r="BS401" s="104"/>
      <c r="BT401" s="104"/>
      <c r="BU401" s="104"/>
      <c r="BV401" s="104"/>
      <c r="BW401" s="104"/>
    </row>
    <row r="402" spans="43:75" x14ac:dyDescent="0.35">
      <c r="AQ402" s="105"/>
      <c r="AR402" s="104"/>
      <c r="AS402" s="104"/>
      <c r="AT402" s="104"/>
      <c r="AU402" s="104"/>
      <c r="AV402" s="104"/>
      <c r="AW402" s="104"/>
      <c r="AX402" s="104"/>
      <c r="AY402" s="104"/>
      <c r="AZ402" s="104"/>
      <c r="BA402" s="104"/>
      <c r="BB402" s="104"/>
      <c r="BC402" s="104"/>
      <c r="BD402" s="104"/>
      <c r="BE402" s="104"/>
      <c r="BF402" s="104"/>
      <c r="BG402" s="104"/>
      <c r="BH402" s="104"/>
      <c r="BI402" s="104"/>
      <c r="BJ402" s="104"/>
      <c r="BK402" s="104"/>
      <c r="BL402" s="104"/>
      <c r="BM402" s="104"/>
      <c r="BN402" s="104"/>
      <c r="BO402" s="104"/>
      <c r="BP402" s="104"/>
      <c r="BQ402" s="104"/>
      <c r="BR402" s="104"/>
      <c r="BS402" s="104"/>
      <c r="BT402" s="104"/>
      <c r="BU402" s="104"/>
      <c r="BV402" s="104"/>
      <c r="BW402" s="104"/>
    </row>
    <row r="403" spans="43:75" x14ac:dyDescent="0.35">
      <c r="AQ403" s="105"/>
      <c r="AR403" s="104"/>
      <c r="AS403" s="104"/>
      <c r="AT403" s="104"/>
      <c r="AU403" s="104"/>
      <c r="AV403" s="104"/>
      <c r="AW403" s="104"/>
      <c r="AX403" s="104"/>
      <c r="AY403" s="104"/>
      <c r="AZ403" s="104"/>
      <c r="BA403" s="104"/>
      <c r="BB403" s="104"/>
      <c r="BC403" s="104"/>
      <c r="BD403" s="104"/>
      <c r="BE403" s="104"/>
      <c r="BF403" s="104"/>
      <c r="BG403" s="104"/>
      <c r="BH403" s="104"/>
      <c r="BI403" s="104"/>
      <c r="BJ403" s="104"/>
      <c r="BK403" s="104"/>
      <c r="BL403" s="104"/>
      <c r="BM403" s="104"/>
      <c r="BN403" s="104"/>
      <c r="BO403" s="104"/>
      <c r="BP403" s="104"/>
      <c r="BQ403" s="104"/>
      <c r="BR403" s="104"/>
      <c r="BS403" s="104"/>
      <c r="BT403" s="104"/>
      <c r="BU403" s="104"/>
      <c r="BV403" s="104"/>
      <c r="BW403" s="104"/>
    </row>
    <row r="404" spans="43:75" x14ac:dyDescent="0.35">
      <c r="AQ404" s="105"/>
      <c r="AR404" s="104"/>
      <c r="AS404" s="104"/>
      <c r="AT404" s="104"/>
      <c r="AU404" s="104"/>
      <c r="AV404" s="104"/>
      <c r="AW404" s="104"/>
      <c r="AX404" s="104"/>
      <c r="AY404" s="104"/>
      <c r="AZ404" s="104"/>
      <c r="BA404" s="104"/>
      <c r="BB404" s="104"/>
      <c r="BC404" s="104"/>
      <c r="BD404" s="104"/>
      <c r="BE404" s="104"/>
      <c r="BF404" s="104"/>
      <c r="BG404" s="104"/>
      <c r="BH404" s="104"/>
      <c r="BI404" s="104"/>
      <c r="BJ404" s="104"/>
      <c r="BK404" s="104"/>
      <c r="BL404" s="104"/>
      <c r="BM404" s="104"/>
      <c r="BN404" s="104"/>
      <c r="BO404" s="104"/>
      <c r="BP404" s="104"/>
      <c r="BQ404" s="104"/>
      <c r="BR404" s="104"/>
      <c r="BS404" s="104"/>
      <c r="BT404" s="104"/>
      <c r="BU404" s="104"/>
      <c r="BV404" s="104"/>
      <c r="BW404" s="104"/>
    </row>
    <row r="405" spans="43:75" x14ac:dyDescent="0.35">
      <c r="AQ405" s="105"/>
      <c r="AR405" s="104"/>
      <c r="AS405" s="104"/>
      <c r="AT405" s="104"/>
      <c r="AU405" s="104"/>
      <c r="AV405" s="104"/>
      <c r="AW405" s="104"/>
      <c r="AX405" s="104"/>
      <c r="AY405" s="104"/>
      <c r="AZ405" s="104"/>
      <c r="BA405" s="104"/>
      <c r="BB405" s="104"/>
      <c r="BC405" s="104"/>
      <c r="BD405" s="104"/>
      <c r="BE405" s="104"/>
      <c r="BF405" s="104"/>
      <c r="BG405" s="104"/>
      <c r="BH405" s="104"/>
      <c r="BI405" s="104"/>
      <c r="BJ405" s="104"/>
      <c r="BK405" s="104"/>
      <c r="BL405" s="104"/>
      <c r="BM405" s="104"/>
      <c r="BN405" s="104"/>
      <c r="BO405" s="104"/>
      <c r="BP405" s="104"/>
      <c r="BQ405" s="104"/>
      <c r="BR405" s="104"/>
      <c r="BS405" s="104"/>
      <c r="BT405" s="104"/>
      <c r="BU405" s="104"/>
      <c r="BV405" s="104"/>
      <c r="BW405" s="104"/>
    </row>
    <row r="406" spans="43:75" x14ac:dyDescent="0.35">
      <c r="AQ406" s="105"/>
      <c r="AR406" s="104"/>
      <c r="AS406" s="104"/>
      <c r="AT406" s="104"/>
      <c r="AU406" s="104"/>
      <c r="AV406" s="104"/>
      <c r="AW406" s="104"/>
      <c r="AX406" s="104"/>
      <c r="AY406" s="104"/>
      <c r="AZ406" s="104"/>
      <c r="BA406" s="104"/>
      <c r="BB406" s="104"/>
      <c r="BC406" s="104"/>
      <c r="BD406" s="104"/>
      <c r="BE406" s="104"/>
      <c r="BF406" s="104"/>
      <c r="BG406" s="104"/>
      <c r="BH406" s="104"/>
      <c r="BI406" s="104"/>
      <c r="BJ406" s="104"/>
      <c r="BK406" s="104"/>
      <c r="BL406" s="104"/>
      <c r="BM406" s="104"/>
      <c r="BN406" s="104"/>
      <c r="BO406" s="104"/>
      <c r="BP406" s="104"/>
      <c r="BQ406" s="104"/>
      <c r="BR406" s="104"/>
      <c r="BS406" s="104"/>
      <c r="BT406" s="104"/>
      <c r="BU406" s="104"/>
      <c r="BV406" s="104"/>
      <c r="BW406" s="104"/>
    </row>
    <row r="407" spans="43:75" x14ac:dyDescent="0.35">
      <c r="AQ407" s="105"/>
      <c r="AR407" s="104"/>
      <c r="AS407" s="104"/>
      <c r="AT407" s="104"/>
      <c r="AU407" s="104"/>
      <c r="AV407" s="104"/>
      <c r="AW407" s="104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BL407" s="104"/>
      <c r="BM407" s="104"/>
      <c r="BN407" s="104"/>
      <c r="BO407" s="104"/>
      <c r="BP407" s="104"/>
      <c r="BQ407" s="104"/>
      <c r="BR407" s="104"/>
      <c r="BS407" s="104"/>
      <c r="BT407" s="104"/>
      <c r="BU407" s="104"/>
      <c r="BV407" s="104"/>
      <c r="BW407" s="104"/>
    </row>
    <row r="408" spans="43:75" x14ac:dyDescent="0.35">
      <c r="AQ408" s="105"/>
      <c r="AR408" s="104"/>
      <c r="AS408" s="104"/>
      <c r="AT408" s="104"/>
      <c r="AU408" s="104"/>
      <c r="AV408" s="104"/>
      <c r="AW408" s="104"/>
      <c r="AX408" s="104"/>
      <c r="AY408" s="104"/>
      <c r="AZ408" s="104"/>
      <c r="BA408" s="104"/>
      <c r="BB408" s="104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BQ408" s="104"/>
      <c r="BR408" s="104"/>
      <c r="BS408" s="104"/>
      <c r="BT408" s="104"/>
      <c r="BU408" s="104"/>
      <c r="BV408" s="104"/>
      <c r="BW408" s="104"/>
    </row>
    <row r="409" spans="43:75" x14ac:dyDescent="0.35">
      <c r="AQ409" s="105"/>
      <c r="AR409" s="104"/>
      <c r="AS409" s="104"/>
      <c r="AT409" s="104"/>
      <c r="AU409" s="104"/>
      <c r="AV409" s="104"/>
      <c r="AW409" s="104"/>
      <c r="AX409" s="104"/>
      <c r="AY409" s="104"/>
      <c r="AZ409" s="104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BO409" s="104"/>
      <c r="BP409" s="104"/>
      <c r="BQ409" s="104"/>
      <c r="BR409" s="104"/>
      <c r="BS409" s="104"/>
      <c r="BT409" s="104"/>
      <c r="BU409" s="104"/>
      <c r="BV409" s="104"/>
      <c r="BW409" s="104"/>
    </row>
    <row r="410" spans="43:75" x14ac:dyDescent="0.35">
      <c r="AQ410" s="105"/>
      <c r="AR410" s="104"/>
      <c r="AS410" s="104"/>
      <c r="AT410" s="104"/>
      <c r="AU410" s="104"/>
      <c r="AV410" s="104"/>
      <c r="AW410" s="104"/>
      <c r="AX410" s="104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BM410" s="104"/>
      <c r="BN410" s="104"/>
      <c r="BO410" s="104"/>
      <c r="BP410" s="104"/>
      <c r="BQ410" s="104"/>
      <c r="BR410" s="104"/>
      <c r="BS410" s="104"/>
      <c r="BT410" s="104"/>
      <c r="BU410" s="104"/>
      <c r="BV410" s="104"/>
      <c r="BW410" s="104"/>
    </row>
    <row r="411" spans="43:75" x14ac:dyDescent="0.35">
      <c r="AQ411" s="105"/>
      <c r="AR411" s="104"/>
      <c r="AS411" s="104"/>
      <c r="AT411" s="104"/>
      <c r="AU411" s="104"/>
      <c r="AV411" s="104"/>
      <c r="AW411" s="104"/>
      <c r="AX411" s="104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BM411" s="104"/>
      <c r="BN411" s="104"/>
      <c r="BO411" s="104"/>
      <c r="BP411" s="104"/>
      <c r="BQ411" s="104"/>
      <c r="BR411" s="104"/>
      <c r="BS411" s="104"/>
      <c r="BT411" s="104"/>
      <c r="BU411" s="104"/>
      <c r="BV411" s="104"/>
      <c r="BW411" s="104"/>
    </row>
    <row r="412" spans="43:75" x14ac:dyDescent="0.35">
      <c r="AQ412" s="105"/>
      <c r="AR412" s="104"/>
      <c r="AS412" s="104"/>
      <c r="AT412" s="104"/>
      <c r="AU412" s="104"/>
      <c r="AV412" s="104"/>
      <c r="AW412" s="104"/>
      <c r="AX412" s="104"/>
      <c r="AY412" s="104"/>
      <c r="AZ412" s="104"/>
      <c r="BA412" s="104"/>
      <c r="BB412" s="104"/>
      <c r="BC412" s="104"/>
      <c r="BD412" s="104"/>
      <c r="BE412" s="104"/>
      <c r="BF412" s="104"/>
      <c r="BG412" s="104"/>
      <c r="BH412" s="104"/>
      <c r="BI412" s="104"/>
      <c r="BJ412" s="104"/>
      <c r="BK412" s="104"/>
      <c r="BL412" s="104"/>
      <c r="BM412" s="104"/>
      <c r="BN412" s="104"/>
      <c r="BO412" s="104"/>
      <c r="BP412" s="104"/>
      <c r="BQ412" s="104"/>
      <c r="BR412" s="104"/>
      <c r="BS412" s="104"/>
      <c r="BT412" s="104"/>
      <c r="BU412" s="104"/>
      <c r="BV412" s="104"/>
      <c r="BW412" s="104"/>
    </row>
    <row r="413" spans="43:75" x14ac:dyDescent="0.35">
      <c r="AQ413" s="105"/>
      <c r="AR413" s="104"/>
      <c r="AS413" s="104"/>
      <c r="AT413" s="104"/>
      <c r="AU413" s="104"/>
      <c r="AV413" s="104"/>
      <c r="AW413" s="104"/>
      <c r="AX413" s="104"/>
      <c r="AY413" s="104"/>
      <c r="AZ413" s="104"/>
      <c r="BA413" s="104"/>
      <c r="BB413" s="104"/>
      <c r="BC413" s="104"/>
      <c r="BD413" s="104"/>
      <c r="BE413" s="104"/>
      <c r="BF413" s="104"/>
      <c r="BG413" s="104"/>
      <c r="BH413" s="104"/>
      <c r="BI413" s="104"/>
      <c r="BJ413" s="104"/>
      <c r="BK413" s="104"/>
      <c r="BL413" s="104"/>
      <c r="BM413" s="104"/>
      <c r="BN413" s="104"/>
      <c r="BO413" s="104"/>
      <c r="BP413" s="104"/>
      <c r="BQ413" s="104"/>
      <c r="BR413" s="104"/>
      <c r="BS413" s="104"/>
      <c r="BT413" s="104"/>
      <c r="BU413" s="104"/>
      <c r="BV413" s="104"/>
      <c r="BW413" s="104"/>
    </row>
    <row r="414" spans="43:75" x14ac:dyDescent="0.35">
      <c r="AQ414" s="105"/>
      <c r="AR414" s="104"/>
      <c r="AS414" s="104"/>
      <c r="AT414" s="104"/>
      <c r="AU414" s="104"/>
      <c r="AV414" s="104"/>
      <c r="AW414" s="104"/>
      <c r="AX414" s="104"/>
      <c r="AY414" s="104"/>
      <c r="AZ414" s="104"/>
      <c r="BA414" s="104"/>
      <c r="BB414" s="104"/>
      <c r="BC414" s="104"/>
      <c r="BD414" s="104"/>
      <c r="BE414" s="104"/>
      <c r="BF414" s="104"/>
      <c r="BG414" s="104"/>
      <c r="BH414" s="104"/>
      <c r="BI414" s="104"/>
      <c r="BJ414" s="104"/>
      <c r="BK414" s="104"/>
      <c r="BL414" s="104"/>
      <c r="BM414" s="104"/>
      <c r="BN414" s="104"/>
      <c r="BO414" s="104"/>
      <c r="BP414" s="104"/>
      <c r="BQ414" s="104"/>
      <c r="BR414" s="104"/>
      <c r="BS414" s="104"/>
      <c r="BT414" s="104"/>
      <c r="BU414" s="104"/>
      <c r="BV414" s="104"/>
      <c r="BW414" s="104"/>
    </row>
    <row r="415" spans="43:75" x14ac:dyDescent="0.35">
      <c r="AQ415" s="105"/>
      <c r="AR415" s="104"/>
      <c r="AS415" s="104"/>
      <c r="AT415" s="104"/>
      <c r="AU415" s="104"/>
      <c r="AV415" s="104"/>
      <c r="AW415" s="104"/>
      <c r="AX415" s="104"/>
      <c r="AY415" s="104"/>
      <c r="AZ415" s="104"/>
      <c r="BA415" s="104"/>
      <c r="BB415" s="104"/>
      <c r="BC415" s="104"/>
      <c r="BD415" s="104"/>
      <c r="BE415" s="104"/>
      <c r="BF415" s="104"/>
      <c r="BG415" s="104"/>
      <c r="BH415" s="104"/>
      <c r="BI415" s="104"/>
      <c r="BJ415" s="104"/>
      <c r="BK415" s="104"/>
      <c r="BL415" s="104"/>
      <c r="BM415" s="104"/>
      <c r="BN415" s="104"/>
      <c r="BO415" s="104"/>
      <c r="BP415" s="104"/>
      <c r="BQ415" s="104"/>
      <c r="BR415" s="104"/>
      <c r="BS415" s="104"/>
      <c r="BT415" s="104"/>
      <c r="BU415" s="104"/>
      <c r="BV415" s="104"/>
      <c r="BW415" s="104"/>
    </row>
    <row r="416" spans="43:75" x14ac:dyDescent="0.35">
      <c r="AQ416" s="105"/>
      <c r="AR416" s="104"/>
      <c r="AS416" s="104"/>
      <c r="AT416" s="104"/>
      <c r="AU416" s="104"/>
      <c r="AV416" s="104"/>
      <c r="AW416" s="104"/>
      <c r="AX416" s="104"/>
      <c r="AY416" s="104"/>
      <c r="AZ416" s="104"/>
      <c r="BA416" s="104"/>
      <c r="BB416" s="104"/>
      <c r="BC416" s="104"/>
      <c r="BD416" s="104"/>
      <c r="BE416" s="104"/>
      <c r="BF416" s="104"/>
      <c r="BG416" s="104"/>
      <c r="BH416" s="104"/>
      <c r="BI416" s="104"/>
      <c r="BJ416" s="104"/>
      <c r="BK416" s="104"/>
      <c r="BL416" s="104"/>
      <c r="BM416" s="104"/>
      <c r="BN416" s="104"/>
      <c r="BO416" s="104"/>
      <c r="BP416" s="104"/>
      <c r="BQ416" s="104"/>
      <c r="BR416" s="104"/>
      <c r="BS416" s="104"/>
      <c r="BT416" s="104"/>
      <c r="BU416" s="104"/>
      <c r="BV416" s="104"/>
      <c r="BW416" s="104"/>
    </row>
    <row r="417" spans="43:75" x14ac:dyDescent="0.35">
      <c r="AQ417" s="105"/>
      <c r="AR417" s="104"/>
      <c r="AS417" s="104"/>
      <c r="AT417" s="104"/>
      <c r="AU417" s="104"/>
      <c r="AV417" s="104"/>
      <c r="AW417" s="104"/>
      <c r="AX417" s="104"/>
      <c r="AY417" s="104"/>
      <c r="AZ417" s="104"/>
      <c r="BA417" s="104"/>
      <c r="BB417" s="104"/>
      <c r="BC417" s="104"/>
      <c r="BD417" s="104"/>
      <c r="BE417" s="104"/>
      <c r="BF417" s="104"/>
      <c r="BG417" s="104"/>
      <c r="BH417" s="104"/>
      <c r="BI417" s="104"/>
      <c r="BJ417" s="104"/>
      <c r="BK417" s="104"/>
      <c r="BL417" s="104"/>
      <c r="BM417" s="104"/>
      <c r="BN417" s="104"/>
      <c r="BO417" s="104"/>
      <c r="BP417" s="104"/>
      <c r="BQ417" s="104"/>
      <c r="BR417" s="104"/>
      <c r="BS417" s="104"/>
      <c r="BT417" s="104"/>
      <c r="BU417" s="104"/>
      <c r="BV417" s="104"/>
      <c r="BW417" s="104"/>
    </row>
    <row r="418" spans="43:75" x14ac:dyDescent="0.35">
      <c r="AQ418" s="105"/>
      <c r="AR418" s="104"/>
      <c r="AS418" s="104"/>
      <c r="AT418" s="104"/>
      <c r="AU418" s="104"/>
      <c r="AV418" s="104"/>
      <c r="AW418" s="104"/>
      <c r="AX418" s="104"/>
      <c r="AY418" s="104"/>
      <c r="AZ418" s="104"/>
      <c r="BA418" s="104"/>
      <c r="BB418" s="104"/>
      <c r="BC418" s="104"/>
      <c r="BD418" s="104"/>
      <c r="BE418" s="104"/>
      <c r="BF418" s="104"/>
      <c r="BG418" s="104"/>
      <c r="BH418" s="104"/>
      <c r="BI418" s="104"/>
      <c r="BJ418" s="104"/>
      <c r="BK418" s="104"/>
      <c r="BL418" s="104"/>
      <c r="BM418" s="104"/>
      <c r="BN418" s="104"/>
      <c r="BO418" s="104"/>
      <c r="BP418" s="104"/>
      <c r="BQ418" s="104"/>
      <c r="BR418" s="104"/>
      <c r="BS418" s="104"/>
      <c r="BT418" s="104"/>
      <c r="BU418" s="104"/>
      <c r="BV418" s="104"/>
      <c r="BW418" s="104"/>
    </row>
    <row r="419" spans="43:75" x14ac:dyDescent="0.35">
      <c r="AQ419" s="105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BN419" s="104"/>
      <c r="BO419" s="104"/>
      <c r="BP419" s="104"/>
      <c r="BQ419" s="104"/>
      <c r="BR419" s="104"/>
      <c r="BS419" s="104"/>
      <c r="BT419" s="104"/>
      <c r="BU419" s="104"/>
      <c r="BV419" s="104"/>
      <c r="BW419" s="104"/>
    </row>
    <row r="420" spans="43:75" x14ac:dyDescent="0.35">
      <c r="AQ420" s="105"/>
      <c r="AR420" s="104"/>
      <c r="AS420" s="104"/>
      <c r="AT420" s="104"/>
      <c r="AU420" s="104"/>
      <c r="AV420" s="104"/>
      <c r="AW420" s="104"/>
      <c r="AX420" s="104"/>
      <c r="AY420" s="104"/>
      <c r="AZ420" s="104"/>
      <c r="BA420" s="104"/>
      <c r="BB420" s="104"/>
      <c r="BC420" s="104"/>
      <c r="BD420" s="104"/>
      <c r="BE420" s="104"/>
      <c r="BF420" s="104"/>
      <c r="BG420" s="104"/>
      <c r="BH420" s="104"/>
      <c r="BI420" s="104"/>
      <c r="BJ420" s="104"/>
      <c r="BK420" s="104"/>
      <c r="BL420" s="104"/>
      <c r="BM420" s="104"/>
      <c r="BN420" s="104"/>
      <c r="BO420" s="104"/>
      <c r="BP420" s="104"/>
      <c r="BQ420" s="104"/>
      <c r="BR420" s="104"/>
      <c r="BS420" s="104"/>
      <c r="BT420" s="104"/>
      <c r="BU420" s="104"/>
      <c r="BV420" s="104"/>
      <c r="BW420" s="104"/>
    </row>
    <row r="421" spans="43:75" x14ac:dyDescent="0.35">
      <c r="AQ421" s="105"/>
      <c r="AR421" s="104"/>
      <c r="AS421" s="104"/>
      <c r="AT421" s="104"/>
      <c r="AU421" s="104"/>
      <c r="AV421" s="104"/>
      <c r="AW421" s="104"/>
      <c r="AX421" s="104"/>
      <c r="AY421" s="104"/>
      <c r="AZ421" s="104"/>
      <c r="BA421" s="104"/>
      <c r="BB421" s="104"/>
      <c r="BC421" s="104"/>
      <c r="BD421" s="104"/>
      <c r="BE421" s="104"/>
      <c r="BF421" s="104"/>
      <c r="BG421" s="104"/>
      <c r="BH421" s="104"/>
      <c r="BI421" s="104"/>
      <c r="BJ421" s="104"/>
      <c r="BK421" s="104"/>
      <c r="BL421" s="104"/>
      <c r="BM421" s="104"/>
      <c r="BN421" s="104"/>
      <c r="BO421" s="104"/>
      <c r="BP421" s="104"/>
      <c r="BQ421" s="104"/>
      <c r="BR421" s="104"/>
      <c r="BS421" s="104"/>
      <c r="BT421" s="104"/>
      <c r="BU421" s="104"/>
      <c r="BV421" s="104"/>
      <c r="BW421" s="104"/>
    </row>
    <row r="422" spans="43:75" x14ac:dyDescent="0.35">
      <c r="AQ422" s="105"/>
      <c r="AR422" s="104"/>
      <c r="AS422" s="104"/>
      <c r="AT422" s="104"/>
      <c r="AU422" s="104"/>
      <c r="AV422" s="104"/>
      <c r="AW422" s="104"/>
      <c r="AX422" s="104"/>
      <c r="AY422" s="104"/>
      <c r="AZ422" s="104"/>
      <c r="BA422" s="104"/>
      <c r="BB422" s="104"/>
      <c r="BC422" s="104"/>
      <c r="BD422" s="104"/>
      <c r="BE422" s="104"/>
      <c r="BF422" s="104"/>
      <c r="BG422" s="104"/>
      <c r="BH422" s="104"/>
      <c r="BI422" s="104"/>
      <c r="BJ422" s="104"/>
      <c r="BK422" s="104"/>
      <c r="BL422" s="104"/>
      <c r="BM422" s="104"/>
      <c r="BN422" s="104"/>
      <c r="BO422" s="104"/>
      <c r="BP422" s="104"/>
      <c r="BQ422" s="104"/>
      <c r="BR422" s="104"/>
      <c r="BS422" s="104"/>
      <c r="BT422" s="104"/>
      <c r="BU422" s="104"/>
      <c r="BV422" s="104"/>
      <c r="BW422" s="104"/>
    </row>
    <row r="423" spans="43:75" x14ac:dyDescent="0.35">
      <c r="AQ423" s="105"/>
      <c r="AR423" s="104"/>
      <c r="AS423" s="104"/>
      <c r="AT423" s="104"/>
      <c r="AU423" s="104"/>
      <c r="AV423" s="104"/>
      <c r="AW423" s="104"/>
      <c r="AX423" s="104"/>
      <c r="AY423" s="104"/>
      <c r="AZ423" s="104"/>
      <c r="BA423" s="104"/>
      <c r="BB423" s="104"/>
      <c r="BC423" s="104"/>
      <c r="BD423" s="104"/>
      <c r="BE423" s="104"/>
      <c r="BF423" s="104"/>
      <c r="BG423" s="104"/>
      <c r="BH423" s="104"/>
      <c r="BI423" s="104"/>
      <c r="BJ423" s="104"/>
      <c r="BK423" s="104"/>
      <c r="BL423" s="104"/>
      <c r="BM423" s="104"/>
      <c r="BN423" s="104"/>
      <c r="BO423" s="104"/>
      <c r="BP423" s="104"/>
      <c r="BQ423" s="104"/>
      <c r="BR423" s="104"/>
      <c r="BS423" s="104"/>
      <c r="BT423" s="104"/>
      <c r="BU423" s="104"/>
      <c r="BV423" s="104"/>
      <c r="BW423" s="104"/>
    </row>
    <row r="424" spans="43:75" x14ac:dyDescent="0.35">
      <c r="AQ424" s="105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BN424" s="104"/>
      <c r="BO424" s="104"/>
      <c r="BP424" s="104"/>
      <c r="BQ424" s="104"/>
      <c r="BR424" s="104"/>
      <c r="BS424" s="104"/>
      <c r="BT424" s="104"/>
      <c r="BU424" s="104"/>
      <c r="BV424" s="104"/>
      <c r="BW424" s="104"/>
    </row>
    <row r="425" spans="43:75" x14ac:dyDescent="0.35">
      <c r="AQ425" s="105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BN425" s="104"/>
      <c r="BO425" s="104"/>
      <c r="BP425" s="104"/>
      <c r="BQ425" s="104"/>
      <c r="BR425" s="104"/>
      <c r="BS425" s="104"/>
      <c r="BT425" s="104"/>
      <c r="BU425" s="104"/>
      <c r="BV425" s="104"/>
      <c r="BW425" s="104"/>
    </row>
    <row r="426" spans="43:75" x14ac:dyDescent="0.35">
      <c r="AQ426" s="105"/>
      <c r="AR426" s="104"/>
      <c r="AS426" s="104"/>
      <c r="AT426" s="104"/>
      <c r="AU426" s="104"/>
      <c r="AV426" s="104"/>
      <c r="AW426" s="104"/>
      <c r="AX426" s="104"/>
      <c r="AY426" s="104"/>
      <c r="AZ426" s="104"/>
      <c r="BA426" s="104"/>
      <c r="BB426" s="104"/>
      <c r="BC426" s="104"/>
      <c r="BD426" s="104"/>
      <c r="BE426" s="104"/>
      <c r="BF426" s="104"/>
      <c r="BG426" s="104"/>
      <c r="BH426" s="104"/>
      <c r="BI426" s="104"/>
      <c r="BJ426" s="104"/>
      <c r="BK426" s="104"/>
      <c r="BL426" s="104"/>
      <c r="BM426" s="104"/>
      <c r="BN426" s="104"/>
      <c r="BO426" s="104"/>
      <c r="BP426" s="104"/>
      <c r="BQ426" s="104"/>
      <c r="BR426" s="104"/>
      <c r="BS426" s="104"/>
      <c r="BT426" s="104"/>
      <c r="BU426" s="104"/>
      <c r="BV426" s="104"/>
      <c r="BW426" s="104"/>
    </row>
    <row r="427" spans="43:75" x14ac:dyDescent="0.35">
      <c r="AQ427" s="105"/>
      <c r="AR427" s="104"/>
      <c r="AS427" s="104"/>
      <c r="AT427" s="104"/>
      <c r="AU427" s="104"/>
      <c r="AV427" s="104"/>
      <c r="AW427" s="104"/>
      <c r="AX427" s="104"/>
      <c r="AY427" s="104"/>
      <c r="AZ427" s="104"/>
      <c r="BA427" s="104"/>
      <c r="BB427" s="104"/>
      <c r="BC427" s="104"/>
      <c r="BD427" s="104"/>
      <c r="BE427" s="104"/>
      <c r="BF427" s="104"/>
      <c r="BG427" s="104"/>
      <c r="BH427" s="104"/>
      <c r="BI427" s="104"/>
      <c r="BJ427" s="104"/>
      <c r="BK427" s="104"/>
      <c r="BL427" s="104"/>
      <c r="BM427" s="104"/>
      <c r="BN427" s="104"/>
      <c r="BO427" s="104"/>
      <c r="BP427" s="104"/>
      <c r="BQ427" s="104"/>
      <c r="BR427" s="104"/>
      <c r="BS427" s="104"/>
      <c r="BT427" s="104"/>
      <c r="BU427" s="104"/>
      <c r="BV427" s="104"/>
      <c r="BW427" s="104"/>
    </row>
    <row r="428" spans="43:75" x14ac:dyDescent="0.35">
      <c r="AQ428" s="105"/>
      <c r="AR428" s="104"/>
      <c r="AS428" s="104"/>
      <c r="AT428" s="104"/>
      <c r="AU428" s="104"/>
      <c r="AV428" s="104"/>
      <c r="AW428" s="104"/>
      <c r="AX428" s="104"/>
      <c r="AY428" s="104"/>
      <c r="AZ428" s="104"/>
      <c r="BA428" s="104"/>
      <c r="BB428" s="104"/>
      <c r="BC428" s="104"/>
      <c r="BD428" s="104"/>
      <c r="BE428" s="104"/>
      <c r="BF428" s="104"/>
      <c r="BG428" s="104"/>
      <c r="BH428" s="104"/>
      <c r="BI428" s="104"/>
      <c r="BJ428" s="104"/>
      <c r="BK428" s="104"/>
      <c r="BL428" s="104"/>
      <c r="BM428" s="104"/>
      <c r="BN428" s="104"/>
      <c r="BO428" s="104"/>
      <c r="BP428" s="104"/>
      <c r="BQ428" s="104"/>
      <c r="BR428" s="104"/>
      <c r="BS428" s="104"/>
      <c r="BT428" s="104"/>
      <c r="BU428" s="104"/>
      <c r="BV428" s="104"/>
      <c r="BW428" s="104"/>
    </row>
    <row r="429" spans="43:75" x14ac:dyDescent="0.35">
      <c r="AQ429" s="105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BN429" s="104"/>
      <c r="BO429" s="104"/>
      <c r="BP429" s="104"/>
      <c r="BQ429" s="104"/>
      <c r="BR429" s="104"/>
      <c r="BS429" s="104"/>
      <c r="BT429" s="104"/>
      <c r="BU429" s="104"/>
      <c r="BV429" s="104"/>
      <c r="BW429" s="104"/>
    </row>
    <row r="430" spans="43:75" x14ac:dyDescent="0.35">
      <c r="AQ430" s="105"/>
      <c r="AR430" s="104"/>
      <c r="AS430" s="104"/>
      <c r="AT430" s="104"/>
      <c r="AU430" s="104"/>
      <c r="AV430" s="104"/>
      <c r="AW430" s="104"/>
      <c r="AX430" s="104"/>
      <c r="AY430" s="104"/>
      <c r="AZ430" s="104"/>
      <c r="BA430" s="104"/>
      <c r="BB430" s="104"/>
      <c r="BC430" s="104"/>
      <c r="BD430" s="104"/>
      <c r="BE430" s="104"/>
      <c r="BF430" s="104"/>
      <c r="BG430" s="104"/>
      <c r="BH430" s="104"/>
      <c r="BI430" s="104"/>
      <c r="BJ430" s="104"/>
      <c r="BK430" s="104"/>
      <c r="BL430" s="104"/>
      <c r="BM430" s="104"/>
      <c r="BN430" s="104"/>
      <c r="BO430" s="104"/>
      <c r="BP430" s="104"/>
      <c r="BQ430" s="104"/>
      <c r="BR430" s="104"/>
      <c r="BS430" s="104"/>
      <c r="BT430" s="104"/>
      <c r="BU430" s="104"/>
      <c r="BV430" s="104"/>
      <c r="BW430" s="104"/>
    </row>
    <row r="431" spans="43:75" x14ac:dyDescent="0.35">
      <c r="AQ431" s="105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/>
      <c r="BJ431" s="104"/>
      <c r="BK431" s="104"/>
      <c r="BL431" s="104"/>
      <c r="BM431" s="104"/>
      <c r="BN431" s="104"/>
      <c r="BO431" s="104"/>
      <c r="BP431" s="104"/>
      <c r="BQ431" s="104"/>
      <c r="BR431" s="104"/>
      <c r="BS431" s="104"/>
      <c r="BT431" s="104"/>
      <c r="BU431" s="104"/>
      <c r="BV431" s="104"/>
      <c r="BW431" s="104"/>
    </row>
    <row r="432" spans="43:75" x14ac:dyDescent="0.35">
      <c r="AQ432" s="105"/>
      <c r="AR432" s="104"/>
      <c r="AS432" s="104"/>
      <c r="AT432" s="104"/>
      <c r="AU432" s="104"/>
      <c r="AV432" s="104"/>
      <c r="AW432" s="104"/>
      <c r="AX432" s="104"/>
      <c r="AY432" s="104"/>
      <c r="AZ432" s="104"/>
      <c r="BA432" s="104"/>
      <c r="BB432" s="104"/>
      <c r="BC432" s="104"/>
      <c r="BD432" s="104"/>
      <c r="BE432" s="104"/>
      <c r="BF432" s="104"/>
      <c r="BG432" s="104"/>
      <c r="BH432" s="104"/>
      <c r="BI432" s="104"/>
      <c r="BJ432" s="104"/>
      <c r="BK432" s="104"/>
      <c r="BL432" s="104"/>
      <c r="BM432" s="104"/>
      <c r="BN432" s="104"/>
      <c r="BO432" s="104"/>
      <c r="BP432" s="104"/>
      <c r="BQ432" s="104"/>
      <c r="BR432" s="104"/>
      <c r="BS432" s="104"/>
      <c r="BT432" s="104"/>
      <c r="BU432" s="104"/>
      <c r="BV432" s="104"/>
      <c r="BW432" s="104"/>
    </row>
    <row r="433" spans="43:75" x14ac:dyDescent="0.35">
      <c r="AQ433" s="105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/>
      <c r="BI433" s="104"/>
      <c r="BJ433" s="104"/>
      <c r="BK433" s="104"/>
      <c r="BL433" s="104"/>
      <c r="BM433" s="104"/>
      <c r="BN433" s="104"/>
      <c r="BO433" s="104"/>
      <c r="BP433" s="104"/>
      <c r="BQ433" s="104"/>
      <c r="BR433" s="104"/>
      <c r="BS433" s="104"/>
      <c r="BT433" s="104"/>
      <c r="BU433" s="104"/>
      <c r="BV433" s="104"/>
      <c r="BW433" s="104"/>
    </row>
    <row r="434" spans="43:75" x14ac:dyDescent="0.35">
      <c r="AQ434" s="105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BN434" s="104"/>
      <c r="BO434" s="104"/>
      <c r="BP434" s="104"/>
      <c r="BQ434" s="104"/>
      <c r="BR434" s="104"/>
      <c r="BS434" s="104"/>
      <c r="BT434" s="104"/>
      <c r="BU434" s="104"/>
      <c r="BV434" s="104"/>
      <c r="BW434" s="104"/>
    </row>
    <row r="435" spans="43:75" x14ac:dyDescent="0.35">
      <c r="AQ435" s="105"/>
      <c r="AR435" s="104"/>
      <c r="AS435" s="104"/>
      <c r="AT435" s="104"/>
      <c r="AU435" s="104"/>
      <c r="AV435" s="104"/>
      <c r="AW435" s="104"/>
      <c r="AX435" s="104"/>
      <c r="AY435" s="104"/>
      <c r="AZ435" s="104"/>
      <c r="BA435" s="104"/>
      <c r="BB435" s="104"/>
      <c r="BC435" s="104"/>
      <c r="BD435" s="104"/>
      <c r="BE435" s="104"/>
      <c r="BF435" s="104"/>
      <c r="BG435" s="104"/>
      <c r="BH435" s="104"/>
      <c r="BI435" s="104"/>
      <c r="BJ435" s="104"/>
      <c r="BK435" s="104"/>
      <c r="BL435" s="104"/>
      <c r="BM435" s="104"/>
      <c r="BN435" s="104"/>
      <c r="BO435" s="104"/>
      <c r="BP435" s="104"/>
      <c r="BQ435" s="104"/>
      <c r="BR435" s="104"/>
      <c r="BS435" s="104"/>
      <c r="BT435" s="104"/>
      <c r="BU435" s="104"/>
      <c r="BV435" s="104"/>
      <c r="BW435" s="104"/>
    </row>
    <row r="436" spans="43:75" x14ac:dyDescent="0.35">
      <c r="AQ436" s="105"/>
      <c r="AR436" s="104"/>
      <c r="AS436" s="104"/>
      <c r="AT436" s="104"/>
      <c r="AU436" s="104"/>
      <c r="AV436" s="104"/>
      <c r="AW436" s="104"/>
      <c r="AX436" s="104"/>
      <c r="AY436" s="104"/>
      <c r="AZ436" s="104"/>
      <c r="BA436" s="104"/>
      <c r="BB436" s="104"/>
      <c r="BC436" s="104"/>
      <c r="BD436" s="104"/>
      <c r="BE436" s="104"/>
      <c r="BF436" s="104"/>
      <c r="BG436" s="104"/>
      <c r="BH436" s="104"/>
      <c r="BI436" s="104"/>
      <c r="BJ436" s="104"/>
      <c r="BK436" s="104"/>
      <c r="BL436" s="104"/>
      <c r="BM436" s="104"/>
      <c r="BN436" s="104"/>
      <c r="BO436" s="104"/>
      <c r="BP436" s="104"/>
      <c r="BQ436" s="104"/>
      <c r="BR436" s="104"/>
      <c r="BS436" s="104"/>
      <c r="BT436" s="104"/>
      <c r="BU436" s="104"/>
      <c r="BV436" s="104"/>
      <c r="BW436" s="104"/>
    </row>
    <row r="437" spans="43:75" x14ac:dyDescent="0.35">
      <c r="AQ437" s="105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/>
      <c r="BI437" s="104"/>
      <c r="BJ437" s="104"/>
      <c r="BK437" s="104"/>
      <c r="BL437" s="104"/>
      <c r="BM437" s="104"/>
      <c r="BN437" s="104"/>
      <c r="BO437" s="104"/>
      <c r="BP437" s="104"/>
      <c r="BQ437" s="104"/>
      <c r="BR437" s="104"/>
      <c r="BS437" s="104"/>
      <c r="BT437" s="104"/>
      <c r="BU437" s="104"/>
      <c r="BV437" s="104"/>
      <c r="BW437" s="104"/>
    </row>
    <row r="438" spans="43:75" x14ac:dyDescent="0.35">
      <c r="AQ438" s="105"/>
      <c r="AR438" s="104"/>
      <c r="AS438" s="104"/>
      <c r="AT438" s="104"/>
      <c r="AU438" s="104"/>
      <c r="AV438" s="104"/>
      <c r="AW438" s="104"/>
      <c r="AX438" s="104"/>
      <c r="AY438" s="104"/>
      <c r="AZ438" s="104"/>
      <c r="BA438" s="104"/>
      <c r="BB438" s="104"/>
      <c r="BC438" s="104"/>
      <c r="BD438" s="104"/>
      <c r="BE438" s="104"/>
      <c r="BF438" s="104"/>
      <c r="BG438" s="104"/>
      <c r="BH438" s="104"/>
      <c r="BI438" s="104"/>
      <c r="BJ438" s="104"/>
      <c r="BK438" s="104"/>
      <c r="BL438" s="104"/>
      <c r="BM438" s="104"/>
      <c r="BN438" s="104"/>
      <c r="BO438" s="104"/>
      <c r="BP438" s="104"/>
      <c r="BQ438" s="104"/>
      <c r="BR438" s="104"/>
      <c r="BS438" s="104"/>
      <c r="BT438" s="104"/>
      <c r="BU438" s="104"/>
      <c r="BV438" s="104"/>
      <c r="BW438" s="104"/>
    </row>
    <row r="439" spans="43:75" x14ac:dyDescent="0.35">
      <c r="AQ439" s="105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  <c r="BH439" s="104"/>
      <c r="BI439" s="104"/>
      <c r="BJ439" s="104"/>
      <c r="BK439" s="104"/>
      <c r="BL439" s="104"/>
      <c r="BM439" s="104"/>
      <c r="BN439" s="104"/>
      <c r="BO439" s="104"/>
      <c r="BP439" s="104"/>
      <c r="BQ439" s="104"/>
      <c r="BR439" s="104"/>
      <c r="BS439" s="104"/>
      <c r="BT439" s="104"/>
      <c r="BU439" s="104"/>
      <c r="BV439" s="104"/>
      <c r="BW439" s="104"/>
    </row>
    <row r="440" spans="43:75" x14ac:dyDescent="0.35">
      <c r="AQ440" s="105"/>
      <c r="AR440" s="104"/>
      <c r="AS440" s="104"/>
      <c r="AT440" s="104"/>
      <c r="AU440" s="104"/>
      <c r="AV440" s="104"/>
      <c r="AW440" s="104"/>
      <c r="AX440" s="104"/>
      <c r="AY440" s="104"/>
      <c r="AZ440" s="104"/>
      <c r="BA440" s="104"/>
      <c r="BB440" s="104"/>
      <c r="BC440" s="104"/>
      <c r="BD440" s="104"/>
      <c r="BE440" s="104"/>
      <c r="BF440" s="104"/>
      <c r="BG440" s="104"/>
      <c r="BH440" s="104"/>
      <c r="BI440" s="104"/>
      <c r="BJ440" s="104"/>
      <c r="BK440" s="104"/>
      <c r="BL440" s="104"/>
      <c r="BM440" s="104"/>
      <c r="BN440" s="104"/>
      <c r="BO440" s="104"/>
      <c r="BP440" s="104"/>
      <c r="BQ440" s="104"/>
      <c r="BR440" s="104"/>
      <c r="BS440" s="104"/>
      <c r="BT440" s="104"/>
      <c r="BU440" s="104"/>
      <c r="BV440" s="104"/>
      <c r="BW440" s="104"/>
    </row>
    <row r="441" spans="43:75" x14ac:dyDescent="0.35">
      <c r="AQ441" s="105"/>
      <c r="AR441" s="104"/>
      <c r="AS441" s="104"/>
      <c r="AT441" s="104"/>
      <c r="AU441" s="104"/>
      <c r="AV441" s="104"/>
      <c r="AW441" s="104"/>
      <c r="AX441" s="104"/>
      <c r="AY441" s="104"/>
      <c r="AZ441" s="104"/>
      <c r="BA441" s="104"/>
      <c r="BB441" s="104"/>
      <c r="BC441" s="104"/>
      <c r="BD441" s="104"/>
      <c r="BE441" s="104"/>
      <c r="BF441" s="104"/>
      <c r="BG441" s="104"/>
      <c r="BH441" s="104"/>
      <c r="BI441" s="104"/>
      <c r="BJ441" s="104"/>
      <c r="BK441" s="104"/>
      <c r="BL441" s="104"/>
      <c r="BM441" s="104"/>
      <c r="BN441" s="104"/>
      <c r="BO441" s="104"/>
      <c r="BP441" s="104"/>
      <c r="BQ441" s="104"/>
      <c r="BR441" s="104"/>
      <c r="BS441" s="104"/>
      <c r="BT441" s="104"/>
      <c r="BU441" s="104"/>
      <c r="BV441" s="104"/>
      <c r="BW441" s="104"/>
    </row>
    <row r="442" spans="43:75" x14ac:dyDescent="0.35">
      <c r="AQ442" s="105"/>
      <c r="AR442" s="104"/>
      <c r="AS442" s="104"/>
      <c r="AT442" s="104"/>
      <c r="AU442" s="104"/>
      <c r="AV442" s="104"/>
      <c r="AW442" s="104"/>
      <c r="AX442" s="104"/>
      <c r="AY442" s="104"/>
      <c r="AZ442" s="104"/>
      <c r="BA442" s="104"/>
      <c r="BB442" s="104"/>
      <c r="BC442" s="104"/>
      <c r="BD442" s="104"/>
      <c r="BE442" s="104"/>
      <c r="BF442" s="104"/>
      <c r="BG442" s="104"/>
      <c r="BH442" s="104"/>
      <c r="BI442" s="104"/>
      <c r="BJ442" s="104"/>
      <c r="BK442" s="104"/>
      <c r="BL442" s="104"/>
      <c r="BM442" s="104"/>
      <c r="BN442" s="104"/>
      <c r="BO442" s="104"/>
      <c r="BP442" s="104"/>
      <c r="BQ442" s="104"/>
      <c r="BR442" s="104"/>
      <c r="BS442" s="104"/>
      <c r="BT442" s="104"/>
      <c r="BU442" s="104"/>
      <c r="BV442" s="104"/>
      <c r="BW442" s="104"/>
    </row>
    <row r="443" spans="43:75" x14ac:dyDescent="0.35">
      <c r="AQ443" s="105"/>
      <c r="AR443" s="104"/>
      <c r="AS443" s="104"/>
      <c r="AT443" s="104"/>
      <c r="AU443" s="104"/>
      <c r="AV443" s="104"/>
      <c r="AW443" s="104"/>
      <c r="AX443" s="104"/>
      <c r="AY443" s="104"/>
      <c r="AZ443" s="104"/>
      <c r="BA443" s="104"/>
      <c r="BB443" s="104"/>
      <c r="BC443" s="104"/>
      <c r="BD443" s="104"/>
      <c r="BE443" s="104"/>
      <c r="BF443" s="104"/>
      <c r="BG443" s="104"/>
      <c r="BH443" s="104"/>
      <c r="BI443" s="104"/>
      <c r="BJ443" s="104"/>
      <c r="BK443" s="104"/>
      <c r="BL443" s="104"/>
      <c r="BM443" s="104"/>
      <c r="BN443" s="104"/>
      <c r="BO443" s="104"/>
      <c r="BP443" s="104"/>
      <c r="BQ443" s="104"/>
      <c r="BR443" s="104"/>
      <c r="BS443" s="104"/>
      <c r="BT443" s="104"/>
      <c r="BU443" s="104"/>
      <c r="BV443" s="104"/>
      <c r="BW443" s="104"/>
    </row>
    <row r="444" spans="43:75" x14ac:dyDescent="0.35">
      <c r="AQ444" s="105"/>
      <c r="AR444" s="104"/>
      <c r="AS444" s="104"/>
      <c r="AT444" s="104"/>
      <c r="AU444" s="104"/>
      <c r="AV444" s="104"/>
      <c r="AW444" s="104"/>
      <c r="AX444" s="104"/>
      <c r="AY444" s="104"/>
      <c r="AZ444" s="104"/>
      <c r="BA444" s="104"/>
      <c r="BB444" s="104"/>
      <c r="BC444" s="104"/>
      <c r="BD444" s="104"/>
      <c r="BE444" s="104"/>
      <c r="BF444" s="104"/>
      <c r="BG444" s="104"/>
      <c r="BH444" s="104"/>
      <c r="BI444" s="104"/>
      <c r="BJ444" s="104"/>
      <c r="BK444" s="104"/>
      <c r="BL444" s="104"/>
      <c r="BM444" s="104"/>
      <c r="BN444" s="104"/>
      <c r="BO444" s="104"/>
      <c r="BP444" s="104"/>
      <c r="BQ444" s="104"/>
      <c r="BR444" s="104"/>
      <c r="BS444" s="104"/>
      <c r="BT444" s="104"/>
      <c r="BU444" s="104"/>
      <c r="BV444" s="104"/>
      <c r="BW444" s="104"/>
    </row>
    <row r="445" spans="43:75" x14ac:dyDescent="0.35">
      <c r="AQ445" s="105"/>
      <c r="AR445" s="104"/>
      <c r="AS445" s="104"/>
      <c r="AT445" s="104"/>
      <c r="AU445" s="104"/>
      <c r="AV445" s="104"/>
      <c r="AW445" s="104"/>
      <c r="AX445" s="104"/>
      <c r="AY445" s="104"/>
      <c r="AZ445" s="104"/>
      <c r="BA445" s="104"/>
      <c r="BB445" s="104"/>
      <c r="BC445" s="104"/>
      <c r="BD445" s="104"/>
      <c r="BE445" s="104"/>
      <c r="BF445" s="104"/>
      <c r="BG445" s="104"/>
      <c r="BH445" s="104"/>
      <c r="BI445" s="104"/>
      <c r="BJ445" s="104"/>
      <c r="BK445" s="104"/>
      <c r="BL445" s="104"/>
      <c r="BM445" s="104"/>
      <c r="BN445" s="104"/>
      <c r="BO445" s="104"/>
      <c r="BP445" s="104"/>
      <c r="BQ445" s="104"/>
      <c r="BR445" s="104"/>
      <c r="BS445" s="104"/>
      <c r="BT445" s="104"/>
      <c r="BU445" s="104"/>
      <c r="BV445" s="104"/>
      <c r="BW445" s="104"/>
    </row>
    <row r="446" spans="43:75" x14ac:dyDescent="0.35">
      <c r="AQ446" s="105"/>
      <c r="AR446" s="104"/>
      <c r="AS446" s="104"/>
      <c r="AT446" s="104"/>
      <c r="AU446" s="104"/>
      <c r="AV446" s="104"/>
      <c r="AW446" s="104"/>
      <c r="AX446" s="104"/>
      <c r="AY446" s="104"/>
      <c r="AZ446" s="104"/>
      <c r="BA446" s="104"/>
      <c r="BB446" s="104"/>
      <c r="BC446" s="104"/>
      <c r="BD446" s="104"/>
      <c r="BE446" s="104"/>
      <c r="BF446" s="104"/>
      <c r="BG446" s="104"/>
      <c r="BH446" s="104"/>
      <c r="BI446" s="104"/>
      <c r="BJ446" s="104"/>
      <c r="BK446" s="104"/>
      <c r="BL446" s="104"/>
      <c r="BM446" s="104"/>
      <c r="BN446" s="104"/>
      <c r="BO446" s="104"/>
      <c r="BP446" s="104"/>
      <c r="BQ446" s="104"/>
      <c r="BR446" s="104"/>
      <c r="BS446" s="104"/>
      <c r="BT446" s="104"/>
      <c r="BU446" s="104"/>
      <c r="BV446" s="104"/>
      <c r="BW446" s="104"/>
    </row>
    <row r="447" spans="43:75" x14ac:dyDescent="0.35">
      <c r="AQ447" s="105"/>
      <c r="AR447" s="104"/>
      <c r="AS447" s="104"/>
      <c r="AT447" s="104"/>
      <c r="AU447" s="104"/>
      <c r="AV447" s="104"/>
      <c r="AW447" s="104"/>
      <c r="AX447" s="104"/>
      <c r="AY447" s="104"/>
      <c r="AZ447" s="104"/>
      <c r="BA447" s="104"/>
      <c r="BB447" s="104"/>
      <c r="BC447" s="104"/>
      <c r="BD447" s="104"/>
      <c r="BE447" s="104"/>
      <c r="BF447" s="104"/>
      <c r="BG447" s="104"/>
      <c r="BH447" s="104"/>
      <c r="BI447" s="104"/>
      <c r="BJ447" s="104"/>
      <c r="BK447" s="104"/>
      <c r="BL447" s="104"/>
      <c r="BM447" s="104"/>
      <c r="BN447" s="104"/>
      <c r="BO447" s="104"/>
      <c r="BP447" s="104"/>
      <c r="BQ447" s="104"/>
      <c r="BR447" s="104"/>
      <c r="BS447" s="104"/>
      <c r="BT447" s="104"/>
      <c r="BU447" s="104"/>
      <c r="BV447" s="104"/>
      <c r="BW447" s="104"/>
    </row>
    <row r="448" spans="43:75" x14ac:dyDescent="0.35">
      <c r="AQ448" s="105"/>
      <c r="AR448" s="104"/>
      <c r="AS448" s="104"/>
      <c r="AT448" s="104"/>
      <c r="AU448" s="104"/>
      <c r="AV448" s="104"/>
      <c r="AW448" s="104"/>
      <c r="AX448" s="104"/>
      <c r="AY448" s="104"/>
      <c r="AZ448" s="104"/>
      <c r="BA448" s="104"/>
      <c r="BB448" s="104"/>
      <c r="BC448" s="104"/>
      <c r="BD448" s="104"/>
      <c r="BE448" s="104"/>
      <c r="BF448" s="104"/>
      <c r="BG448" s="104"/>
      <c r="BH448" s="104"/>
      <c r="BI448" s="104"/>
      <c r="BJ448" s="104"/>
      <c r="BK448" s="104"/>
      <c r="BL448" s="104"/>
      <c r="BM448" s="104"/>
      <c r="BN448" s="104"/>
      <c r="BO448" s="104"/>
      <c r="BP448" s="104"/>
      <c r="BQ448" s="104"/>
      <c r="BR448" s="104"/>
      <c r="BS448" s="104"/>
      <c r="BT448" s="104"/>
      <c r="BU448" s="104"/>
      <c r="BV448" s="104"/>
      <c r="BW448" s="104"/>
    </row>
    <row r="449" spans="43:75" x14ac:dyDescent="0.35">
      <c r="AQ449" s="105"/>
      <c r="AR449" s="104"/>
      <c r="AS449" s="104"/>
      <c r="AT449" s="104"/>
      <c r="AU449" s="104"/>
      <c r="AV449" s="104"/>
      <c r="AW449" s="104"/>
      <c r="AX449" s="104"/>
      <c r="AY449" s="104"/>
      <c r="AZ449" s="104"/>
      <c r="BA449" s="104"/>
      <c r="BB449" s="104"/>
      <c r="BC449" s="104"/>
      <c r="BD449" s="104"/>
      <c r="BE449" s="104"/>
      <c r="BF449" s="104"/>
      <c r="BG449" s="104"/>
      <c r="BH449" s="104"/>
      <c r="BI449" s="104"/>
      <c r="BJ449" s="104"/>
      <c r="BK449" s="104"/>
      <c r="BL449" s="104"/>
      <c r="BM449" s="104"/>
      <c r="BN449" s="104"/>
      <c r="BO449" s="104"/>
      <c r="BP449" s="104"/>
      <c r="BQ449" s="104"/>
      <c r="BR449" s="104"/>
      <c r="BS449" s="104"/>
      <c r="BT449" s="104"/>
      <c r="BU449" s="104"/>
      <c r="BV449" s="104"/>
      <c r="BW449" s="104"/>
    </row>
    <row r="450" spans="43:75" x14ac:dyDescent="0.35">
      <c r="AQ450" s="105"/>
      <c r="AR450" s="104"/>
      <c r="AS450" s="104"/>
      <c r="AT450" s="104"/>
      <c r="AU450" s="104"/>
      <c r="AV450" s="104"/>
      <c r="AW450" s="104"/>
      <c r="AX450" s="104"/>
      <c r="AY450" s="104"/>
      <c r="AZ450" s="104"/>
      <c r="BA450" s="104"/>
      <c r="BB450" s="104"/>
      <c r="BC450" s="104"/>
      <c r="BD450" s="104"/>
      <c r="BE450" s="104"/>
      <c r="BF450" s="104"/>
      <c r="BG450" s="104"/>
      <c r="BH450" s="104"/>
      <c r="BI450" s="104"/>
      <c r="BJ450" s="104"/>
      <c r="BK450" s="104"/>
      <c r="BL450" s="104"/>
      <c r="BM450" s="104"/>
      <c r="BN450" s="104"/>
      <c r="BO450" s="104"/>
      <c r="BP450" s="104"/>
      <c r="BQ450" s="104"/>
      <c r="BR450" s="104"/>
      <c r="BS450" s="104"/>
      <c r="BT450" s="104"/>
      <c r="BU450" s="104"/>
      <c r="BV450" s="104"/>
      <c r="BW450" s="104"/>
    </row>
    <row r="451" spans="43:75" x14ac:dyDescent="0.35">
      <c r="AQ451" s="105"/>
      <c r="AR451" s="104"/>
      <c r="AS451" s="104"/>
      <c r="AT451" s="104"/>
      <c r="AU451" s="104"/>
      <c r="AV451" s="104"/>
      <c r="AW451" s="104"/>
      <c r="AX451" s="104"/>
      <c r="AY451" s="104"/>
      <c r="AZ451" s="104"/>
      <c r="BA451" s="104"/>
      <c r="BB451" s="104"/>
      <c r="BC451" s="104"/>
      <c r="BD451" s="104"/>
      <c r="BE451" s="104"/>
      <c r="BF451" s="104"/>
      <c r="BG451" s="104"/>
      <c r="BH451" s="104"/>
      <c r="BI451" s="104"/>
      <c r="BJ451" s="104"/>
      <c r="BK451" s="104"/>
      <c r="BL451" s="104"/>
      <c r="BM451" s="104"/>
      <c r="BN451" s="104"/>
      <c r="BO451" s="104"/>
      <c r="BP451" s="104"/>
      <c r="BQ451" s="104"/>
      <c r="BR451" s="104"/>
      <c r="BS451" s="104"/>
      <c r="BT451" s="104"/>
      <c r="BU451" s="104"/>
      <c r="BV451" s="104"/>
      <c r="BW451" s="104"/>
    </row>
    <row r="452" spans="43:75" x14ac:dyDescent="0.35">
      <c r="AQ452" s="105"/>
      <c r="AR452" s="104"/>
      <c r="AS452" s="104"/>
      <c r="AT452" s="104"/>
      <c r="AU452" s="104"/>
      <c r="AV452" s="104"/>
      <c r="AW452" s="104"/>
      <c r="AX452" s="104"/>
      <c r="AY452" s="104"/>
      <c r="AZ452" s="104"/>
      <c r="BA452" s="104"/>
      <c r="BB452" s="104"/>
      <c r="BC452" s="104"/>
      <c r="BD452" s="104"/>
      <c r="BE452" s="104"/>
      <c r="BF452" s="104"/>
      <c r="BG452" s="104"/>
      <c r="BH452" s="104"/>
      <c r="BI452" s="104"/>
      <c r="BJ452" s="104"/>
      <c r="BK452" s="104"/>
      <c r="BL452" s="104"/>
      <c r="BM452" s="104"/>
      <c r="BN452" s="104"/>
      <c r="BO452" s="104"/>
      <c r="BP452" s="104"/>
      <c r="BQ452" s="104"/>
      <c r="BR452" s="104"/>
      <c r="BS452" s="104"/>
      <c r="BT452" s="104"/>
      <c r="BU452" s="104"/>
      <c r="BV452" s="104"/>
      <c r="BW452" s="104"/>
    </row>
    <row r="453" spans="43:75" x14ac:dyDescent="0.35">
      <c r="AQ453" s="105"/>
      <c r="AR453" s="104"/>
      <c r="AS453" s="104"/>
      <c r="AT453" s="104"/>
      <c r="AU453" s="104"/>
      <c r="AV453" s="104"/>
      <c r="AW453" s="104"/>
      <c r="AX453" s="104"/>
      <c r="AY453" s="104"/>
      <c r="AZ453" s="104"/>
      <c r="BA453" s="104"/>
      <c r="BB453" s="104"/>
      <c r="BC453" s="104"/>
      <c r="BD453" s="104"/>
      <c r="BE453" s="104"/>
      <c r="BF453" s="104"/>
      <c r="BG453" s="104"/>
      <c r="BH453" s="104"/>
      <c r="BI453" s="104"/>
      <c r="BJ453" s="104"/>
      <c r="BK453" s="104"/>
      <c r="BL453" s="104"/>
      <c r="BM453" s="104"/>
      <c r="BN453" s="104"/>
      <c r="BO453" s="104"/>
      <c r="BP453" s="104"/>
      <c r="BQ453" s="104"/>
      <c r="BR453" s="104"/>
      <c r="BS453" s="104"/>
      <c r="BT453" s="104"/>
      <c r="BU453" s="104"/>
      <c r="BV453" s="104"/>
      <c r="BW453" s="104"/>
    </row>
    <row r="454" spans="43:75" x14ac:dyDescent="0.35">
      <c r="AQ454" s="105"/>
      <c r="AR454" s="104"/>
      <c r="AS454" s="104"/>
      <c r="AT454" s="104"/>
      <c r="AU454" s="104"/>
      <c r="AV454" s="104"/>
      <c r="AW454" s="104"/>
      <c r="AX454" s="104"/>
      <c r="AY454" s="104"/>
      <c r="AZ454" s="104"/>
      <c r="BA454" s="104"/>
      <c r="BB454" s="104"/>
      <c r="BC454" s="104"/>
      <c r="BD454" s="104"/>
      <c r="BE454" s="104"/>
      <c r="BF454" s="104"/>
      <c r="BG454" s="104"/>
      <c r="BH454" s="104"/>
      <c r="BI454" s="104"/>
      <c r="BJ454" s="104"/>
      <c r="BK454" s="104"/>
      <c r="BL454" s="104"/>
      <c r="BM454" s="104"/>
      <c r="BN454" s="104"/>
      <c r="BO454" s="104"/>
      <c r="BP454" s="104"/>
      <c r="BQ454" s="104"/>
      <c r="BR454" s="104"/>
      <c r="BS454" s="104"/>
      <c r="BT454" s="104"/>
      <c r="BU454" s="104"/>
      <c r="BV454" s="104"/>
      <c r="BW454" s="104"/>
    </row>
    <row r="455" spans="43:75" x14ac:dyDescent="0.35">
      <c r="AQ455" s="105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/>
      <c r="BH455" s="104"/>
      <c r="BI455" s="104"/>
      <c r="BJ455" s="104"/>
      <c r="BK455" s="104"/>
      <c r="BL455" s="104"/>
      <c r="BM455" s="104"/>
      <c r="BN455" s="104"/>
      <c r="BO455" s="104"/>
      <c r="BP455" s="104"/>
      <c r="BQ455" s="104"/>
      <c r="BR455" s="104"/>
      <c r="BS455" s="104"/>
      <c r="BT455" s="104"/>
      <c r="BU455" s="104"/>
      <c r="BV455" s="104"/>
      <c r="BW455" s="104"/>
    </row>
    <row r="456" spans="43:75" x14ac:dyDescent="0.35">
      <c r="AQ456" s="105"/>
      <c r="AR456" s="104"/>
      <c r="AS456" s="104"/>
      <c r="AT456" s="104"/>
      <c r="AU456" s="104"/>
      <c r="AV456" s="104"/>
      <c r="AW456" s="104"/>
      <c r="AX456" s="104"/>
      <c r="AY456" s="104"/>
      <c r="AZ456" s="104"/>
      <c r="BA456" s="104"/>
      <c r="BB456" s="104"/>
      <c r="BC456" s="104"/>
      <c r="BD456" s="104"/>
      <c r="BE456" s="104"/>
      <c r="BF456" s="104"/>
      <c r="BG456" s="104"/>
      <c r="BH456" s="104"/>
      <c r="BI456" s="104"/>
      <c r="BJ456" s="104"/>
      <c r="BK456" s="104"/>
      <c r="BL456" s="104"/>
      <c r="BM456" s="104"/>
      <c r="BN456" s="104"/>
      <c r="BO456" s="104"/>
      <c r="BP456" s="104"/>
      <c r="BQ456" s="104"/>
      <c r="BR456" s="104"/>
      <c r="BS456" s="104"/>
      <c r="BT456" s="104"/>
      <c r="BU456" s="104"/>
      <c r="BV456" s="104"/>
      <c r="BW456" s="104"/>
    </row>
    <row r="457" spans="43:75" x14ac:dyDescent="0.35">
      <c r="AQ457" s="105"/>
      <c r="AR457" s="104"/>
      <c r="AS457" s="104"/>
      <c r="AT457" s="104"/>
      <c r="AU457" s="104"/>
      <c r="AV457" s="104"/>
      <c r="AW457" s="104"/>
      <c r="AX457" s="104"/>
      <c r="AY457" s="104"/>
      <c r="AZ457" s="104"/>
      <c r="BA457" s="104"/>
      <c r="BB457" s="104"/>
      <c r="BC457" s="104"/>
      <c r="BD457" s="104"/>
      <c r="BE457" s="104"/>
      <c r="BF457" s="104"/>
      <c r="BG457" s="104"/>
      <c r="BH457" s="104"/>
      <c r="BI457" s="104"/>
      <c r="BJ457" s="104"/>
      <c r="BK457" s="104"/>
      <c r="BL457" s="104"/>
      <c r="BM457" s="104"/>
      <c r="BN457" s="104"/>
      <c r="BO457" s="104"/>
      <c r="BP457" s="104"/>
      <c r="BQ457" s="104"/>
      <c r="BR457" s="104"/>
      <c r="BS457" s="104"/>
      <c r="BT457" s="104"/>
      <c r="BU457" s="104"/>
      <c r="BV457" s="104"/>
      <c r="BW457" s="104"/>
    </row>
    <row r="458" spans="43:75" x14ac:dyDescent="0.35">
      <c r="AQ458" s="105"/>
      <c r="AR458" s="104"/>
      <c r="AS458" s="104"/>
      <c r="AT458" s="104"/>
      <c r="AU458" s="104"/>
      <c r="AV458" s="104"/>
      <c r="AW458" s="104"/>
      <c r="AX458" s="104"/>
      <c r="AY458" s="104"/>
      <c r="AZ458" s="104"/>
      <c r="BA458" s="104"/>
      <c r="BB458" s="104"/>
      <c r="BC458" s="104"/>
      <c r="BD458" s="104"/>
      <c r="BE458" s="104"/>
      <c r="BF458" s="104"/>
      <c r="BG458" s="104"/>
      <c r="BH458" s="104"/>
      <c r="BI458" s="104"/>
      <c r="BJ458" s="104"/>
      <c r="BK458" s="104"/>
      <c r="BL458" s="104"/>
      <c r="BM458" s="104"/>
      <c r="BN458" s="104"/>
      <c r="BO458" s="104"/>
      <c r="BP458" s="104"/>
      <c r="BQ458" s="104"/>
      <c r="BR458" s="104"/>
      <c r="BS458" s="104"/>
      <c r="BT458" s="104"/>
      <c r="BU458" s="104"/>
      <c r="BV458" s="104"/>
      <c r="BW458" s="104"/>
    </row>
    <row r="459" spans="43:75" x14ac:dyDescent="0.35">
      <c r="AQ459" s="105"/>
      <c r="AR459" s="104"/>
      <c r="AS459" s="104"/>
      <c r="AT459" s="104"/>
      <c r="AU459" s="104"/>
      <c r="AV459" s="104"/>
      <c r="AW459" s="104"/>
      <c r="AX459" s="104"/>
      <c r="AY459" s="104"/>
      <c r="AZ459" s="104"/>
      <c r="BA459" s="104"/>
      <c r="BB459" s="104"/>
      <c r="BC459" s="104"/>
      <c r="BD459" s="104"/>
      <c r="BE459" s="104"/>
      <c r="BF459" s="104"/>
      <c r="BG459" s="104"/>
      <c r="BH459" s="104"/>
      <c r="BI459" s="104"/>
      <c r="BJ459" s="104"/>
      <c r="BK459" s="104"/>
      <c r="BL459" s="104"/>
      <c r="BM459" s="104"/>
      <c r="BN459" s="104"/>
      <c r="BO459" s="104"/>
      <c r="BP459" s="104"/>
      <c r="BQ459" s="104"/>
      <c r="BR459" s="104"/>
      <c r="BS459" s="104"/>
      <c r="BT459" s="104"/>
      <c r="BU459" s="104"/>
      <c r="BV459" s="104"/>
      <c r="BW459" s="104"/>
    </row>
    <row r="460" spans="43:75" x14ac:dyDescent="0.35">
      <c r="AQ460" s="105"/>
      <c r="AR460" s="104"/>
      <c r="AS460" s="104"/>
      <c r="AT460" s="104"/>
      <c r="AU460" s="104"/>
      <c r="AV460" s="104"/>
      <c r="AW460" s="104"/>
      <c r="AX460" s="104"/>
      <c r="AY460" s="104"/>
      <c r="AZ460" s="104"/>
      <c r="BA460" s="104"/>
      <c r="BB460" s="104"/>
      <c r="BC460" s="104"/>
      <c r="BD460" s="104"/>
      <c r="BE460" s="104"/>
      <c r="BF460" s="104"/>
      <c r="BG460" s="104"/>
      <c r="BH460" s="104"/>
      <c r="BI460" s="104"/>
      <c r="BJ460" s="104"/>
      <c r="BK460" s="104"/>
      <c r="BL460" s="104"/>
      <c r="BM460" s="104"/>
      <c r="BN460" s="104"/>
      <c r="BO460" s="104"/>
      <c r="BP460" s="104"/>
      <c r="BQ460" s="104"/>
      <c r="BR460" s="104"/>
      <c r="BS460" s="104"/>
      <c r="BT460" s="104"/>
      <c r="BU460" s="104"/>
      <c r="BV460" s="104"/>
      <c r="BW460" s="104"/>
    </row>
    <row r="461" spans="43:75" x14ac:dyDescent="0.35">
      <c r="AQ461" s="105"/>
      <c r="AR461" s="104"/>
      <c r="AS461" s="104"/>
      <c r="AT461" s="104"/>
      <c r="AU461" s="104"/>
      <c r="AV461" s="104"/>
      <c r="AW461" s="104"/>
      <c r="AX461" s="104"/>
      <c r="AY461" s="104"/>
      <c r="AZ461" s="104"/>
      <c r="BA461" s="104"/>
      <c r="BB461" s="104"/>
      <c r="BC461" s="104"/>
      <c r="BD461" s="104"/>
      <c r="BE461" s="104"/>
      <c r="BF461" s="104"/>
      <c r="BG461" s="104"/>
      <c r="BH461" s="104"/>
      <c r="BI461" s="104"/>
      <c r="BJ461" s="104"/>
      <c r="BK461" s="104"/>
      <c r="BL461" s="104"/>
      <c r="BM461" s="104"/>
      <c r="BN461" s="104"/>
      <c r="BO461" s="104"/>
      <c r="BP461" s="104"/>
      <c r="BQ461" s="104"/>
      <c r="BR461" s="104"/>
      <c r="BS461" s="104"/>
      <c r="BT461" s="104"/>
      <c r="BU461" s="104"/>
      <c r="BV461" s="104"/>
      <c r="BW461" s="104"/>
    </row>
    <row r="462" spans="43:75" x14ac:dyDescent="0.35">
      <c r="AQ462" s="105"/>
      <c r="AR462" s="104"/>
      <c r="AS462" s="104"/>
      <c r="AT462" s="104"/>
      <c r="AU462" s="104"/>
      <c r="AV462" s="104"/>
      <c r="AW462" s="104"/>
      <c r="AX462" s="104"/>
      <c r="AY462" s="104"/>
      <c r="AZ462" s="104"/>
      <c r="BA462" s="104"/>
      <c r="BB462" s="104"/>
      <c r="BC462" s="104"/>
      <c r="BD462" s="104"/>
      <c r="BE462" s="104"/>
      <c r="BF462" s="104"/>
      <c r="BG462" s="104"/>
      <c r="BH462" s="104"/>
      <c r="BI462" s="104"/>
      <c r="BJ462" s="104"/>
      <c r="BK462" s="104"/>
      <c r="BL462" s="104"/>
      <c r="BM462" s="104"/>
      <c r="BN462" s="104"/>
      <c r="BO462" s="104"/>
      <c r="BP462" s="104"/>
      <c r="BQ462" s="104"/>
      <c r="BR462" s="104"/>
      <c r="BS462" s="104"/>
      <c r="BT462" s="104"/>
      <c r="BU462" s="104"/>
      <c r="BV462" s="104"/>
      <c r="BW462" s="104"/>
    </row>
    <row r="463" spans="43:75" x14ac:dyDescent="0.35">
      <c r="AQ463" s="105"/>
      <c r="AR463" s="104"/>
      <c r="AS463" s="104"/>
      <c r="AT463" s="104"/>
      <c r="AU463" s="104"/>
      <c r="AV463" s="104"/>
      <c r="AW463" s="104"/>
      <c r="AX463" s="104"/>
      <c r="AY463" s="104"/>
      <c r="AZ463" s="104"/>
      <c r="BA463" s="104"/>
      <c r="BB463" s="104"/>
      <c r="BC463" s="104"/>
      <c r="BD463" s="104"/>
      <c r="BE463" s="104"/>
      <c r="BF463" s="104"/>
      <c r="BG463" s="104"/>
      <c r="BH463" s="104"/>
      <c r="BI463" s="104"/>
      <c r="BJ463" s="104"/>
      <c r="BK463" s="104"/>
      <c r="BL463" s="104"/>
      <c r="BM463" s="104"/>
      <c r="BN463" s="104"/>
      <c r="BO463" s="104"/>
      <c r="BP463" s="104"/>
      <c r="BQ463" s="104"/>
      <c r="BR463" s="104"/>
      <c r="BS463" s="104"/>
      <c r="BT463" s="104"/>
      <c r="BU463" s="104"/>
      <c r="BV463" s="104"/>
      <c r="BW463" s="104"/>
    </row>
    <row r="464" spans="43:75" x14ac:dyDescent="0.35">
      <c r="AQ464" s="105"/>
      <c r="AR464" s="104"/>
      <c r="AS464" s="104"/>
      <c r="AT464" s="104"/>
      <c r="AU464" s="104"/>
      <c r="AV464" s="104"/>
      <c r="AW464" s="104"/>
      <c r="AX464" s="104"/>
      <c r="AY464" s="104"/>
      <c r="AZ464" s="104"/>
      <c r="BA464" s="104"/>
      <c r="BB464" s="104"/>
      <c r="BC464" s="104"/>
      <c r="BD464" s="104"/>
      <c r="BE464" s="104"/>
      <c r="BF464" s="104"/>
      <c r="BG464" s="104"/>
      <c r="BH464" s="104"/>
      <c r="BI464" s="104"/>
      <c r="BJ464" s="104"/>
      <c r="BK464" s="104"/>
      <c r="BL464" s="104"/>
      <c r="BM464" s="104"/>
      <c r="BN464" s="104"/>
      <c r="BO464" s="104"/>
      <c r="BP464" s="104"/>
      <c r="BQ464" s="104"/>
      <c r="BR464" s="104"/>
      <c r="BS464" s="104"/>
      <c r="BT464" s="104"/>
      <c r="BU464" s="104"/>
      <c r="BV464" s="104"/>
      <c r="BW464" s="104"/>
    </row>
    <row r="465" spans="43:75" x14ac:dyDescent="0.35">
      <c r="AQ465" s="105"/>
      <c r="AR465" s="104"/>
      <c r="AS465" s="104"/>
      <c r="AT465" s="104"/>
      <c r="AU465" s="104"/>
      <c r="AV465" s="104"/>
      <c r="AW465" s="104"/>
      <c r="AX465" s="104"/>
      <c r="AY465" s="104"/>
      <c r="AZ465" s="104"/>
      <c r="BA465" s="104"/>
      <c r="BB465" s="104"/>
      <c r="BC465" s="104"/>
      <c r="BD465" s="104"/>
      <c r="BE465" s="104"/>
      <c r="BF465" s="104"/>
      <c r="BG465" s="104"/>
      <c r="BH465" s="104"/>
      <c r="BI465" s="104"/>
      <c r="BJ465" s="104"/>
      <c r="BK465" s="104"/>
      <c r="BL465" s="104"/>
      <c r="BM465" s="104"/>
      <c r="BN465" s="104"/>
      <c r="BO465" s="104"/>
      <c r="BP465" s="104"/>
      <c r="BQ465" s="104"/>
      <c r="BR465" s="104"/>
      <c r="BS465" s="104"/>
      <c r="BT465" s="104"/>
      <c r="BU465" s="104"/>
      <c r="BV465" s="104"/>
      <c r="BW465" s="104"/>
    </row>
    <row r="466" spans="43:75" x14ac:dyDescent="0.35">
      <c r="AQ466" s="105"/>
      <c r="AR466" s="104"/>
      <c r="AS466" s="104"/>
      <c r="AT466" s="104"/>
      <c r="AU466" s="104"/>
      <c r="AV466" s="104"/>
      <c r="AW466" s="104"/>
      <c r="AX466" s="104"/>
      <c r="AY466" s="104"/>
      <c r="AZ466" s="104"/>
      <c r="BA466" s="104"/>
      <c r="BB466" s="104"/>
      <c r="BC466" s="104"/>
      <c r="BD466" s="104"/>
      <c r="BE466" s="104"/>
      <c r="BF466" s="104"/>
      <c r="BG466" s="104"/>
      <c r="BH466" s="104"/>
      <c r="BI466" s="104"/>
      <c r="BJ466" s="104"/>
      <c r="BK466" s="104"/>
      <c r="BL466" s="104"/>
      <c r="BM466" s="104"/>
      <c r="BN466" s="104"/>
      <c r="BO466" s="104"/>
      <c r="BP466" s="104"/>
      <c r="BQ466" s="104"/>
      <c r="BR466" s="104"/>
      <c r="BS466" s="104"/>
      <c r="BT466" s="104"/>
      <c r="BU466" s="104"/>
      <c r="BV466" s="104"/>
      <c r="BW466" s="104"/>
    </row>
    <row r="467" spans="43:75" x14ac:dyDescent="0.35">
      <c r="AQ467" s="105"/>
      <c r="AR467" s="104"/>
      <c r="AS467" s="104"/>
      <c r="AT467" s="104"/>
      <c r="AU467" s="104"/>
      <c r="AV467" s="104"/>
      <c r="AW467" s="104"/>
      <c r="AX467" s="104"/>
      <c r="AY467" s="104"/>
      <c r="AZ467" s="104"/>
      <c r="BA467" s="104"/>
      <c r="BB467" s="104"/>
      <c r="BC467" s="104"/>
      <c r="BD467" s="104"/>
      <c r="BE467" s="104"/>
      <c r="BF467" s="104"/>
      <c r="BG467" s="104"/>
      <c r="BH467" s="104"/>
      <c r="BI467" s="104"/>
      <c r="BJ467" s="104"/>
      <c r="BK467" s="104"/>
      <c r="BL467" s="104"/>
      <c r="BM467" s="104"/>
      <c r="BN467" s="104"/>
      <c r="BO467" s="104"/>
      <c r="BP467" s="104"/>
      <c r="BQ467" s="104"/>
      <c r="BR467" s="104"/>
      <c r="BS467" s="104"/>
      <c r="BT467" s="104"/>
      <c r="BU467" s="104"/>
      <c r="BV467" s="104"/>
      <c r="BW467" s="104"/>
    </row>
    <row r="468" spans="43:75" x14ac:dyDescent="0.35">
      <c r="AQ468" s="105"/>
      <c r="AR468" s="104"/>
      <c r="AS468" s="104"/>
      <c r="AT468" s="104"/>
      <c r="AU468" s="104"/>
      <c r="AV468" s="104"/>
      <c r="AW468" s="104"/>
      <c r="AX468" s="104"/>
      <c r="AY468" s="104"/>
      <c r="AZ468" s="104"/>
      <c r="BA468" s="104"/>
      <c r="BB468" s="104"/>
      <c r="BC468" s="104"/>
      <c r="BD468" s="104"/>
      <c r="BE468" s="104"/>
      <c r="BF468" s="104"/>
      <c r="BG468" s="104"/>
      <c r="BH468" s="104"/>
      <c r="BI468" s="104"/>
      <c r="BJ468" s="104"/>
      <c r="BK468" s="104"/>
      <c r="BL468" s="104"/>
      <c r="BM468" s="104"/>
      <c r="BN468" s="104"/>
      <c r="BO468" s="104"/>
      <c r="BP468" s="104"/>
      <c r="BQ468" s="104"/>
      <c r="BR468" s="104"/>
      <c r="BS468" s="104"/>
      <c r="BT468" s="104"/>
      <c r="BU468" s="104"/>
      <c r="BV468" s="104"/>
      <c r="BW468" s="104"/>
    </row>
    <row r="469" spans="43:75" x14ac:dyDescent="0.35">
      <c r="AQ469" s="105"/>
      <c r="AR469" s="104"/>
      <c r="AS469" s="104"/>
      <c r="AT469" s="104"/>
      <c r="AU469" s="104"/>
      <c r="AV469" s="104"/>
      <c r="AW469" s="104"/>
      <c r="AX469" s="104"/>
      <c r="AY469" s="104"/>
      <c r="AZ469" s="104"/>
      <c r="BA469" s="104"/>
      <c r="BB469" s="104"/>
      <c r="BC469" s="104"/>
      <c r="BD469" s="104"/>
      <c r="BE469" s="104"/>
      <c r="BF469" s="104"/>
      <c r="BG469" s="104"/>
      <c r="BH469" s="104"/>
      <c r="BI469" s="104"/>
      <c r="BJ469" s="104"/>
      <c r="BK469" s="104"/>
      <c r="BL469" s="104"/>
      <c r="BM469" s="104"/>
      <c r="BN469" s="104"/>
      <c r="BO469" s="104"/>
      <c r="BP469" s="104"/>
      <c r="BQ469" s="104"/>
      <c r="BR469" s="104"/>
      <c r="BS469" s="104"/>
      <c r="BT469" s="104"/>
      <c r="BU469" s="104"/>
      <c r="BV469" s="104"/>
      <c r="BW469" s="104"/>
    </row>
    <row r="470" spans="43:75" x14ac:dyDescent="0.35">
      <c r="AQ470" s="105"/>
      <c r="AR470" s="104"/>
      <c r="AS470" s="104"/>
      <c r="AT470" s="104"/>
      <c r="AU470" s="104"/>
      <c r="AV470" s="104"/>
      <c r="AW470" s="104"/>
      <c r="AX470" s="104"/>
      <c r="AY470" s="104"/>
      <c r="AZ470" s="104"/>
      <c r="BA470" s="104"/>
      <c r="BB470" s="104"/>
      <c r="BC470" s="104"/>
      <c r="BD470" s="104"/>
      <c r="BE470" s="104"/>
      <c r="BF470" s="104"/>
      <c r="BG470" s="104"/>
      <c r="BH470" s="104"/>
      <c r="BI470" s="104"/>
      <c r="BJ470" s="104"/>
      <c r="BK470" s="104"/>
      <c r="BL470" s="104"/>
      <c r="BM470" s="104"/>
      <c r="BN470" s="104"/>
      <c r="BO470" s="104"/>
      <c r="BP470" s="104"/>
      <c r="BQ470" s="104"/>
      <c r="BR470" s="104"/>
      <c r="BS470" s="104"/>
      <c r="BT470" s="104"/>
      <c r="BU470" s="104"/>
      <c r="BV470" s="104"/>
      <c r="BW470" s="104"/>
    </row>
    <row r="471" spans="43:75" x14ac:dyDescent="0.35">
      <c r="AQ471" s="105"/>
      <c r="AR471" s="104"/>
      <c r="AS471" s="104"/>
      <c r="AT471" s="104"/>
      <c r="AU471" s="104"/>
      <c r="AV471" s="104"/>
      <c r="AW471" s="104"/>
      <c r="AX471" s="104"/>
      <c r="AY471" s="104"/>
      <c r="AZ471" s="104"/>
      <c r="BA471" s="104"/>
      <c r="BB471" s="104"/>
      <c r="BC471" s="104"/>
      <c r="BD471" s="104"/>
      <c r="BE471" s="104"/>
      <c r="BF471" s="104"/>
      <c r="BG471" s="104"/>
      <c r="BH471" s="104"/>
      <c r="BI471" s="104"/>
      <c r="BJ471" s="104"/>
      <c r="BK471" s="104"/>
      <c r="BL471" s="104"/>
      <c r="BM471" s="104"/>
      <c r="BN471" s="104"/>
      <c r="BO471" s="104"/>
      <c r="BP471" s="104"/>
      <c r="BQ471" s="104"/>
      <c r="BR471" s="104"/>
      <c r="BS471" s="104"/>
      <c r="BT471" s="104"/>
      <c r="BU471" s="104"/>
      <c r="BV471" s="104"/>
      <c r="BW471" s="104"/>
    </row>
    <row r="472" spans="43:75" x14ac:dyDescent="0.35">
      <c r="AQ472" s="105"/>
      <c r="AR472" s="104"/>
      <c r="AS472" s="104"/>
      <c r="AT472" s="104"/>
      <c r="AU472" s="104"/>
      <c r="AV472" s="104"/>
      <c r="AW472" s="104"/>
      <c r="AX472" s="104"/>
      <c r="AY472" s="104"/>
      <c r="AZ472" s="104"/>
      <c r="BA472" s="104"/>
      <c r="BB472" s="104"/>
      <c r="BC472" s="104"/>
      <c r="BD472" s="104"/>
      <c r="BE472" s="104"/>
      <c r="BF472" s="104"/>
      <c r="BG472" s="104"/>
      <c r="BH472" s="104"/>
      <c r="BI472" s="104"/>
      <c r="BJ472" s="104"/>
      <c r="BK472" s="104"/>
      <c r="BL472" s="104"/>
      <c r="BM472" s="104"/>
      <c r="BN472" s="104"/>
      <c r="BO472" s="104"/>
      <c r="BP472" s="104"/>
      <c r="BQ472" s="104"/>
      <c r="BR472" s="104"/>
      <c r="BS472" s="104"/>
      <c r="BT472" s="104"/>
      <c r="BU472" s="104"/>
      <c r="BV472" s="104"/>
      <c r="BW472" s="104"/>
    </row>
    <row r="473" spans="43:75" x14ac:dyDescent="0.35">
      <c r="AQ473" s="105"/>
      <c r="AR473" s="104"/>
      <c r="AS473" s="104"/>
      <c r="AT473" s="104"/>
      <c r="AU473" s="104"/>
      <c r="AV473" s="104"/>
      <c r="AW473" s="104"/>
      <c r="AX473" s="104"/>
      <c r="AY473" s="104"/>
      <c r="AZ473" s="104"/>
      <c r="BA473" s="104"/>
      <c r="BB473" s="104"/>
      <c r="BC473" s="104"/>
      <c r="BD473" s="104"/>
      <c r="BE473" s="104"/>
      <c r="BF473" s="104"/>
      <c r="BG473" s="104"/>
      <c r="BH473" s="104"/>
      <c r="BI473" s="104"/>
      <c r="BJ473" s="104"/>
      <c r="BK473" s="104"/>
      <c r="BL473" s="104"/>
      <c r="BM473" s="104"/>
      <c r="BN473" s="104"/>
      <c r="BO473" s="104"/>
      <c r="BP473" s="104"/>
      <c r="BQ473" s="104"/>
      <c r="BR473" s="104"/>
      <c r="BS473" s="104"/>
      <c r="BT473" s="104"/>
      <c r="BU473" s="104"/>
      <c r="BV473" s="104"/>
      <c r="BW473" s="104"/>
    </row>
    <row r="474" spans="43:75" x14ac:dyDescent="0.35">
      <c r="AQ474" s="105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  <c r="BE474" s="104"/>
      <c r="BF474" s="104"/>
      <c r="BG474" s="104"/>
      <c r="BH474" s="104"/>
      <c r="BI474" s="104"/>
      <c r="BJ474" s="104"/>
      <c r="BK474" s="104"/>
      <c r="BL474" s="104"/>
      <c r="BM474" s="104"/>
      <c r="BN474" s="104"/>
      <c r="BO474" s="104"/>
      <c r="BP474" s="104"/>
      <c r="BQ474" s="104"/>
      <c r="BR474" s="104"/>
      <c r="BS474" s="104"/>
      <c r="BT474" s="104"/>
      <c r="BU474" s="104"/>
      <c r="BV474" s="104"/>
      <c r="BW474" s="104"/>
    </row>
    <row r="475" spans="43:75" x14ac:dyDescent="0.35">
      <c r="AQ475" s="105"/>
      <c r="AR475" s="104"/>
      <c r="AS475" s="104"/>
      <c r="AT475" s="104"/>
      <c r="AU475" s="104"/>
      <c r="AV475" s="104"/>
      <c r="AW475" s="104"/>
      <c r="AX475" s="104"/>
      <c r="AY475" s="104"/>
      <c r="AZ475" s="104"/>
      <c r="BA475" s="104"/>
      <c r="BB475" s="104"/>
      <c r="BC475" s="104"/>
      <c r="BD475" s="104"/>
      <c r="BE475" s="104"/>
      <c r="BF475" s="104"/>
      <c r="BG475" s="104"/>
      <c r="BH475" s="104"/>
      <c r="BI475" s="104"/>
      <c r="BJ475" s="104"/>
      <c r="BK475" s="104"/>
      <c r="BL475" s="104"/>
      <c r="BM475" s="104"/>
      <c r="BN475" s="104"/>
      <c r="BO475" s="104"/>
      <c r="BP475" s="104"/>
      <c r="BQ475" s="104"/>
      <c r="BR475" s="104"/>
      <c r="BS475" s="104"/>
      <c r="BT475" s="104"/>
      <c r="BU475" s="104"/>
      <c r="BV475" s="104"/>
      <c r="BW475" s="104"/>
    </row>
    <row r="476" spans="43:75" x14ac:dyDescent="0.35">
      <c r="AQ476" s="105"/>
      <c r="AR476" s="104"/>
      <c r="AS476" s="104"/>
      <c r="AT476" s="104"/>
      <c r="AU476" s="104"/>
      <c r="AV476" s="104"/>
      <c r="AW476" s="104"/>
      <c r="AX476" s="104"/>
      <c r="AY476" s="104"/>
      <c r="AZ476" s="104"/>
      <c r="BA476" s="104"/>
      <c r="BB476" s="104"/>
      <c r="BC476" s="104"/>
      <c r="BD476" s="104"/>
      <c r="BE476" s="104"/>
      <c r="BF476" s="104"/>
      <c r="BG476" s="104"/>
      <c r="BH476" s="104"/>
      <c r="BI476" s="104"/>
      <c r="BJ476" s="104"/>
      <c r="BK476" s="104"/>
      <c r="BL476" s="104"/>
      <c r="BM476" s="104"/>
      <c r="BN476" s="104"/>
      <c r="BO476" s="104"/>
      <c r="BP476" s="104"/>
      <c r="BQ476" s="104"/>
      <c r="BR476" s="104"/>
      <c r="BS476" s="104"/>
      <c r="BT476" s="104"/>
      <c r="BU476" s="104"/>
      <c r="BV476" s="104"/>
      <c r="BW476" s="104"/>
    </row>
    <row r="477" spans="43:75" x14ac:dyDescent="0.35">
      <c r="AQ477" s="105"/>
      <c r="AR477" s="104"/>
      <c r="AS477" s="104"/>
      <c r="AT477" s="104"/>
      <c r="AU477" s="104"/>
      <c r="AV477" s="104"/>
      <c r="AW477" s="104"/>
      <c r="AX477" s="104"/>
      <c r="AY477" s="104"/>
      <c r="AZ477" s="104"/>
      <c r="BA477" s="104"/>
      <c r="BB477" s="104"/>
      <c r="BC477" s="104"/>
      <c r="BD477" s="104"/>
      <c r="BE477" s="104"/>
      <c r="BF477" s="104"/>
      <c r="BG477" s="104"/>
      <c r="BH477" s="104"/>
      <c r="BI477" s="104"/>
      <c r="BJ477" s="104"/>
      <c r="BK477" s="104"/>
      <c r="BL477" s="104"/>
      <c r="BM477" s="104"/>
      <c r="BN477" s="104"/>
      <c r="BO477" s="104"/>
      <c r="BP477" s="104"/>
      <c r="BQ477" s="104"/>
      <c r="BR477" s="104"/>
      <c r="BS477" s="104"/>
      <c r="BT477" s="104"/>
      <c r="BU477" s="104"/>
      <c r="BV477" s="104"/>
      <c r="BW477" s="104"/>
    </row>
    <row r="478" spans="43:75" x14ac:dyDescent="0.35">
      <c r="AQ478" s="105"/>
      <c r="AR478" s="104"/>
      <c r="AS478" s="104"/>
      <c r="AT478" s="104"/>
      <c r="AU478" s="104"/>
      <c r="AV478" s="104"/>
      <c r="AW478" s="104"/>
      <c r="AX478" s="104"/>
      <c r="AY478" s="104"/>
      <c r="AZ478" s="104"/>
      <c r="BA478" s="104"/>
      <c r="BB478" s="104"/>
      <c r="BC478" s="104"/>
      <c r="BD478" s="104"/>
      <c r="BE478" s="104"/>
      <c r="BF478" s="104"/>
      <c r="BG478" s="104"/>
      <c r="BH478" s="104"/>
      <c r="BI478" s="104"/>
      <c r="BJ478" s="104"/>
      <c r="BK478" s="104"/>
      <c r="BL478" s="104"/>
      <c r="BM478" s="104"/>
      <c r="BN478" s="104"/>
      <c r="BO478" s="104"/>
      <c r="BP478" s="104"/>
      <c r="BQ478" s="104"/>
      <c r="BR478" s="104"/>
      <c r="BS478" s="104"/>
      <c r="BT478" s="104"/>
      <c r="BU478" s="104"/>
      <c r="BV478" s="104"/>
      <c r="BW478" s="104"/>
    </row>
    <row r="479" spans="43:75" x14ac:dyDescent="0.35">
      <c r="AQ479" s="105"/>
      <c r="AR479" s="104"/>
      <c r="AS479" s="104"/>
      <c r="AT479" s="104"/>
      <c r="AU479" s="104"/>
      <c r="AV479" s="104"/>
      <c r="AW479" s="104"/>
      <c r="AX479" s="104"/>
      <c r="AY479" s="104"/>
      <c r="AZ479" s="104"/>
      <c r="BA479" s="104"/>
      <c r="BB479" s="104"/>
      <c r="BC479" s="104"/>
      <c r="BD479" s="104"/>
      <c r="BE479" s="104"/>
      <c r="BF479" s="104"/>
      <c r="BG479" s="104"/>
      <c r="BH479" s="104"/>
      <c r="BI479" s="104"/>
      <c r="BJ479" s="104"/>
      <c r="BK479" s="104"/>
      <c r="BL479" s="104"/>
      <c r="BM479" s="104"/>
      <c r="BN479" s="104"/>
      <c r="BO479" s="104"/>
      <c r="BP479" s="104"/>
      <c r="BQ479" s="104"/>
      <c r="BR479" s="104"/>
      <c r="BS479" s="104"/>
      <c r="BT479" s="104"/>
      <c r="BU479" s="104"/>
      <c r="BV479" s="104"/>
      <c r="BW479" s="104"/>
    </row>
    <row r="480" spans="43:75" x14ac:dyDescent="0.35">
      <c r="AQ480" s="105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/>
      <c r="BG480" s="104"/>
      <c r="BH480" s="104"/>
      <c r="BI480" s="104"/>
      <c r="BJ480" s="104"/>
      <c r="BK480" s="104"/>
      <c r="BL480" s="104"/>
      <c r="BM480" s="104"/>
      <c r="BN480" s="104"/>
      <c r="BO480" s="104"/>
      <c r="BP480" s="104"/>
      <c r="BQ480" s="104"/>
      <c r="BR480" s="104"/>
      <c r="BS480" s="104"/>
      <c r="BT480" s="104"/>
      <c r="BU480" s="104"/>
      <c r="BV480" s="104"/>
      <c r="BW480" s="104"/>
    </row>
    <row r="481" spans="43:75" x14ac:dyDescent="0.35">
      <c r="AQ481" s="105"/>
      <c r="AR481" s="104"/>
      <c r="AS481" s="104"/>
      <c r="AT481" s="104"/>
      <c r="AU481" s="104"/>
      <c r="AV481" s="104"/>
      <c r="AW481" s="104"/>
      <c r="AX481" s="104"/>
      <c r="AY481" s="104"/>
      <c r="AZ481" s="104"/>
      <c r="BA481" s="104"/>
      <c r="BB481" s="104"/>
      <c r="BC481" s="104"/>
      <c r="BD481" s="104"/>
      <c r="BE481" s="104"/>
      <c r="BF481" s="104"/>
      <c r="BG481" s="104"/>
      <c r="BH481" s="104"/>
      <c r="BI481" s="104"/>
      <c r="BJ481" s="104"/>
      <c r="BK481" s="104"/>
      <c r="BL481" s="104"/>
      <c r="BM481" s="104"/>
      <c r="BN481" s="104"/>
      <c r="BO481" s="104"/>
      <c r="BP481" s="104"/>
      <c r="BQ481" s="104"/>
      <c r="BR481" s="104"/>
      <c r="BS481" s="104"/>
      <c r="BT481" s="104"/>
      <c r="BU481" s="104"/>
      <c r="BV481" s="104"/>
      <c r="BW481" s="104"/>
    </row>
    <row r="482" spans="43:75" x14ac:dyDescent="0.35">
      <c r="AQ482" s="105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  <c r="BH482" s="104"/>
      <c r="BI482" s="104"/>
      <c r="BJ482" s="104"/>
      <c r="BK482" s="104"/>
      <c r="BL482" s="104"/>
      <c r="BM482" s="104"/>
      <c r="BN482" s="104"/>
      <c r="BO482" s="104"/>
      <c r="BP482" s="104"/>
      <c r="BQ482" s="104"/>
      <c r="BR482" s="104"/>
      <c r="BS482" s="104"/>
      <c r="BT482" s="104"/>
      <c r="BU482" s="104"/>
      <c r="BV482" s="104"/>
      <c r="BW482" s="104"/>
    </row>
    <row r="483" spans="43:75" x14ac:dyDescent="0.35">
      <c r="AQ483" s="105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/>
      <c r="BG483" s="104"/>
      <c r="BH483" s="104"/>
      <c r="BI483" s="104"/>
      <c r="BJ483" s="104"/>
      <c r="BK483" s="104"/>
      <c r="BL483" s="104"/>
      <c r="BM483" s="104"/>
      <c r="BN483" s="104"/>
      <c r="BO483" s="104"/>
      <c r="BP483" s="104"/>
      <c r="BQ483" s="104"/>
      <c r="BR483" s="104"/>
      <c r="BS483" s="104"/>
      <c r="BT483" s="104"/>
      <c r="BU483" s="104"/>
      <c r="BV483" s="104"/>
      <c r="BW483" s="104"/>
    </row>
    <row r="484" spans="43:75" x14ac:dyDescent="0.35">
      <c r="AQ484" s="105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/>
      <c r="BG484" s="104"/>
      <c r="BH484" s="104"/>
      <c r="BI484" s="104"/>
      <c r="BJ484" s="104"/>
      <c r="BK484" s="104"/>
      <c r="BL484" s="104"/>
      <c r="BM484" s="104"/>
      <c r="BN484" s="104"/>
      <c r="BO484" s="104"/>
      <c r="BP484" s="104"/>
      <c r="BQ484" s="104"/>
      <c r="BR484" s="104"/>
      <c r="BS484" s="104"/>
      <c r="BT484" s="104"/>
      <c r="BU484" s="104"/>
      <c r="BV484" s="104"/>
      <c r="BW484" s="104"/>
    </row>
    <row r="485" spans="43:75" x14ac:dyDescent="0.35">
      <c r="AQ485" s="105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/>
      <c r="BG485" s="104"/>
      <c r="BH485" s="104"/>
      <c r="BI485" s="104"/>
      <c r="BJ485" s="104"/>
      <c r="BK485" s="104"/>
      <c r="BL485" s="104"/>
      <c r="BM485" s="104"/>
      <c r="BN485" s="104"/>
      <c r="BO485" s="104"/>
      <c r="BP485" s="104"/>
      <c r="BQ485" s="104"/>
      <c r="BR485" s="104"/>
      <c r="BS485" s="104"/>
      <c r="BT485" s="104"/>
      <c r="BU485" s="104"/>
      <c r="BV485" s="104"/>
      <c r="BW485" s="104"/>
    </row>
    <row r="486" spans="43:75" x14ac:dyDescent="0.35">
      <c r="AQ486" s="105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/>
      <c r="BG486" s="104"/>
      <c r="BH486" s="104"/>
      <c r="BI486" s="104"/>
      <c r="BJ486" s="104"/>
      <c r="BK486" s="104"/>
      <c r="BL486" s="104"/>
      <c r="BM486" s="104"/>
      <c r="BN486" s="104"/>
      <c r="BO486" s="104"/>
      <c r="BP486" s="104"/>
      <c r="BQ486" s="104"/>
      <c r="BR486" s="104"/>
      <c r="BS486" s="104"/>
      <c r="BT486" s="104"/>
      <c r="BU486" s="104"/>
      <c r="BV486" s="104"/>
      <c r="BW486" s="104"/>
    </row>
    <row r="487" spans="43:75" x14ac:dyDescent="0.35">
      <c r="AQ487" s="105"/>
      <c r="AR487" s="104"/>
      <c r="AS487" s="104"/>
      <c r="AT487" s="104"/>
      <c r="AU487" s="104"/>
      <c r="AV487" s="104"/>
      <c r="AW487" s="104"/>
      <c r="AX487" s="104"/>
      <c r="AY487" s="104"/>
      <c r="AZ487" s="104"/>
      <c r="BA487" s="104"/>
      <c r="BB487" s="104"/>
      <c r="BC487" s="104"/>
      <c r="BD487" s="104"/>
      <c r="BE487" s="104"/>
      <c r="BF487" s="104"/>
      <c r="BG487" s="104"/>
      <c r="BH487" s="104"/>
      <c r="BI487" s="104"/>
      <c r="BJ487" s="104"/>
      <c r="BK487" s="104"/>
      <c r="BL487" s="104"/>
      <c r="BM487" s="104"/>
      <c r="BN487" s="104"/>
      <c r="BO487" s="104"/>
      <c r="BP487" s="104"/>
      <c r="BQ487" s="104"/>
      <c r="BR487" s="104"/>
      <c r="BS487" s="104"/>
      <c r="BT487" s="104"/>
      <c r="BU487" s="104"/>
      <c r="BV487" s="104"/>
      <c r="BW487" s="104"/>
    </row>
    <row r="488" spans="43:75" x14ac:dyDescent="0.35">
      <c r="AQ488" s="105"/>
      <c r="AR488" s="104"/>
      <c r="AS488" s="104"/>
      <c r="AT488" s="104"/>
      <c r="AU488" s="104"/>
      <c r="AV488" s="104"/>
      <c r="AW488" s="104"/>
      <c r="AX488" s="104"/>
      <c r="AY488" s="104"/>
      <c r="AZ488" s="104"/>
      <c r="BA488" s="104"/>
      <c r="BB488" s="104"/>
      <c r="BC488" s="104"/>
      <c r="BD488" s="104"/>
      <c r="BE488" s="104"/>
      <c r="BF488" s="104"/>
      <c r="BG488" s="104"/>
      <c r="BH488" s="104"/>
      <c r="BI488" s="104"/>
      <c r="BJ488" s="104"/>
      <c r="BK488" s="104"/>
      <c r="BL488" s="104"/>
      <c r="BM488" s="104"/>
      <c r="BN488" s="104"/>
      <c r="BO488" s="104"/>
      <c r="BP488" s="104"/>
      <c r="BQ488" s="104"/>
      <c r="BR488" s="104"/>
      <c r="BS488" s="104"/>
      <c r="BT488" s="104"/>
      <c r="BU488" s="104"/>
      <c r="BV488" s="104"/>
      <c r="BW488" s="104"/>
    </row>
    <row r="489" spans="43:75" x14ac:dyDescent="0.35">
      <c r="AQ489" s="105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BN489" s="104"/>
      <c r="BO489" s="104"/>
      <c r="BP489" s="104"/>
      <c r="BQ489" s="104"/>
      <c r="BR489" s="104"/>
      <c r="BS489" s="104"/>
      <c r="BT489" s="104"/>
      <c r="BU489" s="104"/>
      <c r="BV489" s="104"/>
      <c r="BW489" s="104"/>
    </row>
    <row r="490" spans="43:75" x14ac:dyDescent="0.35">
      <c r="AQ490" s="105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/>
      <c r="BG490" s="104"/>
      <c r="BH490" s="104"/>
      <c r="BI490" s="104"/>
      <c r="BJ490" s="104"/>
      <c r="BK490" s="104"/>
      <c r="BL490" s="104"/>
      <c r="BM490" s="104"/>
      <c r="BN490" s="104"/>
      <c r="BO490" s="104"/>
      <c r="BP490" s="104"/>
      <c r="BQ490" s="104"/>
      <c r="BR490" s="104"/>
      <c r="BS490" s="104"/>
      <c r="BT490" s="104"/>
      <c r="BU490" s="104"/>
      <c r="BV490" s="104"/>
      <c r="BW490" s="104"/>
    </row>
    <row r="491" spans="43:75" x14ac:dyDescent="0.35">
      <c r="AQ491" s="105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/>
      <c r="BG491" s="104"/>
      <c r="BH491" s="104"/>
      <c r="BI491" s="104"/>
      <c r="BJ491" s="104"/>
      <c r="BK491" s="104"/>
      <c r="BL491" s="104"/>
      <c r="BM491" s="104"/>
      <c r="BN491" s="104"/>
      <c r="BO491" s="104"/>
      <c r="BP491" s="104"/>
      <c r="BQ491" s="104"/>
      <c r="BR491" s="104"/>
      <c r="BS491" s="104"/>
      <c r="BT491" s="104"/>
      <c r="BU491" s="104"/>
      <c r="BV491" s="104"/>
      <c r="BW491" s="104"/>
    </row>
    <row r="492" spans="43:75" x14ac:dyDescent="0.35">
      <c r="AQ492" s="105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/>
      <c r="BG492" s="104"/>
      <c r="BH492" s="104"/>
      <c r="BI492" s="104"/>
      <c r="BJ492" s="104"/>
      <c r="BK492" s="104"/>
      <c r="BL492" s="104"/>
      <c r="BM492" s="104"/>
      <c r="BN492" s="104"/>
      <c r="BO492" s="104"/>
      <c r="BP492" s="104"/>
      <c r="BQ492" s="104"/>
      <c r="BR492" s="104"/>
      <c r="BS492" s="104"/>
      <c r="BT492" s="104"/>
      <c r="BU492" s="104"/>
      <c r="BV492" s="104"/>
      <c r="BW492" s="104"/>
    </row>
    <row r="493" spans="43:75" x14ac:dyDescent="0.35">
      <c r="AQ493" s="105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/>
      <c r="BG493" s="104"/>
      <c r="BH493" s="104"/>
      <c r="BI493" s="104"/>
      <c r="BJ493" s="104"/>
      <c r="BK493" s="104"/>
      <c r="BL493" s="104"/>
      <c r="BM493" s="104"/>
      <c r="BN493" s="104"/>
      <c r="BO493" s="104"/>
      <c r="BP493" s="104"/>
      <c r="BQ493" s="104"/>
      <c r="BR493" s="104"/>
      <c r="BS493" s="104"/>
      <c r="BT493" s="104"/>
      <c r="BU493" s="104"/>
      <c r="BV493" s="104"/>
      <c r="BW493" s="104"/>
    </row>
    <row r="494" spans="43:75" x14ac:dyDescent="0.35">
      <c r="AQ494" s="105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/>
      <c r="BG494" s="104"/>
      <c r="BH494" s="104"/>
      <c r="BI494" s="104"/>
      <c r="BJ494" s="104"/>
      <c r="BK494" s="104"/>
      <c r="BL494" s="104"/>
      <c r="BM494" s="104"/>
      <c r="BN494" s="104"/>
      <c r="BO494" s="104"/>
      <c r="BP494" s="104"/>
      <c r="BQ494" s="104"/>
      <c r="BR494" s="104"/>
      <c r="BS494" s="104"/>
      <c r="BT494" s="104"/>
      <c r="BU494" s="104"/>
      <c r="BV494" s="104"/>
      <c r="BW494" s="104"/>
    </row>
    <row r="495" spans="43:75" x14ac:dyDescent="0.35">
      <c r="AQ495" s="105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  <c r="BH495" s="104"/>
      <c r="BI495" s="104"/>
      <c r="BJ495" s="104"/>
      <c r="BK495" s="104"/>
      <c r="BL495" s="104"/>
      <c r="BM495" s="104"/>
      <c r="BN495" s="104"/>
      <c r="BO495" s="104"/>
      <c r="BP495" s="104"/>
      <c r="BQ495" s="104"/>
      <c r="BR495" s="104"/>
      <c r="BS495" s="104"/>
      <c r="BT495" s="104"/>
      <c r="BU495" s="104"/>
      <c r="BV495" s="104"/>
      <c r="BW495" s="104"/>
    </row>
    <row r="496" spans="43:75" x14ac:dyDescent="0.35">
      <c r="AQ496" s="105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  <c r="BI496" s="104"/>
      <c r="BJ496" s="104"/>
      <c r="BK496" s="104"/>
      <c r="BL496" s="104"/>
      <c r="BM496" s="104"/>
      <c r="BN496" s="104"/>
      <c r="BO496" s="104"/>
      <c r="BP496" s="104"/>
      <c r="BQ496" s="104"/>
      <c r="BR496" s="104"/>
      <c r="BS496" s="104"/>
      <c r="BT496" s="104"/>
      <c r="BU496" s="104"/>
      <c r="BV496" s="104"/>
      <c r="BW496" s="104"/>
    </row>
    <row r="497" spans="43:75" x14ac:dyDescent="0.35">
      <c r="AQ497" s="105"/>
      <c r="AR497" s="104"/>
      <c r="AS497" s="104"/>
      <c r="AT497" s="104"/>
      <c r="AU497" s="104"/>
      <c r="AV497" s="104"/>
      <c r="AW497" s="104"/>
      <c r="AX497" s="104"/>
      <c r="AY497" s="104"/>
      <c r="AZ497" s="104"/>
      <c r="BA497" s="104"/>
      <c r="BB497" s="104"/>
      <c r="BC497" s="104"/>
      <c r="BD497" s="104"/>
      <c r="BE497" s="104"/>
      <c r="BF497" s="104"/>
      <c r="BG497" s="104"/>
      <c r="BH497" s="104"/>
      <c r="BI497" s="104"/>
      <c r="BJ497" s="104"/>
      <c r="BK497" s="104"/>
      <c r="BL497" s="104"/>
      <c r="BM497" s="104"/>
      <c r="BN497" s="104"/>
      <c r="BO497" s="104"/>
      <c r="BP497" s="104"/>
      <c r="BQ497" s="104"/>
      <c r="BR497" s="104"/>
      <c r="BS497" s="104"/>
      <c r="BT497" s="104"/>
      <c r="BU497" s="104"/>
      <c r="BV497" s="104"/>
      <c r="BW497" s="104"/>
    </row>
    <row r="498" spans="43:75" x14ac:dyDescent="0.35">
      <c r="AQ498" s="105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  <c r="BI498" s="104"/>
      <c r="BJ498" s="104"/>
      <c r="BK498" s="104"/>
      <c r="BL498" s="104"/>
      <c r="BM498" s="104"/>
      <c r="BN498" s="104"/>
      <c r="BO498" s="104"/>
      <c r="BP498" s="104"/>
      <c r="BQ498" s="104"/>
      <c r="BR498" s="104"/>
      <c r="BS498" s="104"/>
      <c r="BT498" s="104"/>
      <c r="BU498" s="104"/>
      <c r="BV498" s="104"/>
      <c r="BW498" s="104"/>
    </row>
    <row r="499" spans="43:75" x14ac:dyDescent="0.35">
      <c r="AQ499" s="105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  <c r="BI499" s="104"/>
      <c r="BJ499" s="104"/>
      <c r="BK499" s="104"/>
      <c r="BL499" s="104"/>
      <c r="BM499" s="104"/>
      <c r="BN499" s="104"/>
      <c r="BO499" s="104"/>
      <c r="BP499" s="104"/>
      <c r="BQ499" s="104"/>
      <c r="BR499" s="104"/>
      <c r="BS499" s="104"/>
      <c r="BT499" s="104"/>
      <c r="BU499" s="104"/>
      <c r="BV499" s="104"/>
      <c r="BW499" s="104"/>
    </row>
    <row r="500" spans="43:75" x14ac:dyDescent="0.35">
      <c r="AQ500" s="105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  <c r="BI500" s="104"/>
      <c r="BJ500" s="104"/>
      <c r="BK500" s="104"/>
      <c r="BL500" s="104"/>
      <c r="BM500" s="104"/>
      <c r="BN500" s="104"/>
      <c r="BO500" s="104"/>
      <c r="BP500" s="104"/>
      <c r="BQ500" s="104"/>
      <c r="BR500" s="104"/>
      <c r="BS500" s="104"/>
      <c r="BT500" s="104"/>
      <c r="BU500" s="104"/>
      <c r="BV500" s="104"/>
      <c r="BW500" s="104"/>
    </row>
    <row r="501" spans="43:75" x14ac:dyDescent="0.35">
      <c r="AQ501" s="105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  <c r="BI501" s="104"/>
      <c r="BJ501" s="104"/>
      <c r="BK501" s="104"/>
      <c r="BL501" s="104"/>
      <c r="BM501" s="104"/>
      <c r="BN501" s="104"/>
      <c r="BO501" s="104"/>
      <c r="BP501" s="104"/>
      <c r="BQ501" s="104"/>
      <c r="BR501" s="104"/>
      <c r="BS501" s="104"/>
      <c r="BT501" s="104"/>
      <c r="BU501" s="104"/>
      <c r="BV501" s="104"/>
      <c r="BW501" s="104"/>
    </row>
    <row r="502" spans="43:75" x14ac:dyDescent="0.35">
      <c r="AQ502" s="105"/>
      <c r="AR502" s="104"/>
      <c r="AS502" s="104"/>
      <c r="AT502" s="104"/>
      <c r="AU502" s="104"/>
      <c r="AV502" s="104"/>
      <c r="AW502" s="104"/>
      <c r="AX502" s="104"/>
      <c r="AY502" s="104"/>
      <c r="AZ502" s="104"/>
      <c r="BA502" s="104"/>
      <c r="BB502" s="104"/>
      <c r="BC502" s="104"/>
      <c r="BD502" s="104"/>
      <c r="BE502" s="104"/>
      <c r="BF502" s="104"/>
      <c r="BG502" s="104"/>
      <c r="BH502" s="104"/>
      <c r="BI502" s="104"/>
      <c r="BJ502" s="104"/>
      <c r="BK502" s="104"/>
      <c r="BL502" s="104"/>
      <c r="BM502" s="104"/>
      <c r="BN502" s="104"/>
      <c r="BO502" s="104"/>
      <c r="BP502" s="104"/>
      <c r="BQ502" s="104"/>
      <c r="BR502" s="104"/>
      <c r="BS502" s="104"/>
      <c r="BT502" s="104"/>
      <c r="BU502" s="104"/>
      <c r="BV502" s="104"/>
      <c r="BW502" s="104"/>
    </row>
    <row r="503" spans="43:75" x14ac:dyDescent="0.35">
      <c r="AQ503" s="105"/>
      <c r="AR503" s="104"/>
      <c r="AS503" s="104"/>
      <c r="AT503" s="104"/>
      <c r="AU503" s="104"/>
      <c r="AV503" s="104"/>
      <c r="AW503" s="104"/>
      <c r="AX503" s="104"/>
      <c r="AY503" s="104"/>
      <c r="AZ503" s="104"/>
      <c r="BA503" s="104"/>
      <c r="BB503" s="104"/>
      <c r="BC503" s="104"/>
      <c r="BD503" s="104"/>
      <c r="BE503" s="104"/>
      <c r="BF503" s="104"/>
      <c r="BG503" s="104"/>
      <c r="BH503" s="104"/>
      <c r="BI503" s="104"/>
      <c r="BJ503" s="104"/>
      <c r="BK503" s="104"/>
      <c r="BL503" s="104"/>
      <c r="BM503" s="104"/>
      <c r="BN503" s="104"/>
      <c r="BO503" s="104"/>
      <c r="BP503" s="104"/>
      <c r="BQ503" s="104"/>
      <c r="BR503" s="104"/>
      <c r="BS503" s="104"/>
      <c r="BT503" s="104"/>
      <c r="BU503" s="104"/>
      <c r="BV503" s="104"/>
      <c r="BW503" s="104"/>
    </row>
    <row r="504" spans="43:75" x14ac:dyDescent="0.35">
      <c r="AQ504" s="105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  <c r="BI504" s="104"/>
      <c r="BJ504" s="104"/>
      <c r="BK504" s="104"/>
      <c r="BL504" s="104"/>
      <c r="BM504" s="104"/>
      <c r="BN504" s="104"/>
      <c r="BO504" s="104"/>
      <c r="BP504" s="104"/>
      <c r="BQ504" s="104"/>
      <c r="BR504" s="104"/>
      <c r="BS504" s="104"/>
      <c r="BT504" s="104"/>
      <c r="BU504" s="104"/>
      <c r="BV504" s="104"/>
      <c r="BW504" s="104"/>
    </row>
    <row r="505" spans="43:75" x14ac:dyDescent="0.35">
      <c r="AQ505" s="105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  <c r="BI505" s="104"/>
      <c r="BJ505" s="104"/>
      <c r="BK505" s="104"/>
      <c r="BL505" s="104"/>
      <c r="BM505" s="104"/>
      <c r="BN505" s="104"/>
      <c r="BO505" s="104"/>
      <c r="BP505" s="104"/>
      <c r="BQ505" s="104"/>
      <c r="BR505" s="104"/>
      <c r="BS505" s="104"/>
      <c r="BT505" s="104"/>
      <c r="BU505" s="104"/>
      <c r="BV505" s="104"/>
      <c r="BW505" s="104"/>
    </row>
    <row r="506" spans="43:75" x14ac:dyDescent="0.35">
      <c r="AQ506" s="105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/>
      <c r="BF506" s="104"/>
      <c r="BG506" s="104"/>
      <c r="BH506" s="104"/>
      <c r="BI506" s="104"/>
      <c r="BJ506" s="104"/>
      <c r="BK506" s="104"/>
      <c r="BL506" s="104"/>
      <c r="BM506" s="104"/>
      <c r="BN506" s="104"/>
      <c r="BO506" s="104"/>
      <c r="BP506" s="104"/>
      <c r="BQ506" s="104"/>
      <c r="BR506" s="104"/>
      <c r="BS506" s="104"/>
      <c r="BT506" s="104"/>
      <c r="BU506" s="104"/>
      <c r="BV506" s="104"/>
      <c r="BW506" s="104"/>
    </row>
    <row r="507" spans="43:75" x14ac:dyDescent="0.35">
      <c r="AQ507" s="105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BO507" s="104"/>
      <c r="BP507" s="104"/>
      <c r="BQ507" s="104"/>
      <c r="BR507" s="104"/>
      <c r="BS507" s="104"/>
      <c r="BT507" s="104"/>
      <c r="BU507" s="104"/>
      <c r="BV507" s="104"/>
      <c r="BW507" s="104"/>
    </row>
    <row r="508" spans="43:75" x14ac:dyDescent="0.35">
      <c r="AQ508" s="105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BN508" s="104"/>
      <c r="BO508" s="104"/>
      <c r="BP508" s="104"/>
      <c r="BQ508" s="104"/>
      <c r="BR508" s="104"/>
      <c r="BS508" s="104"/>
      <c r="BT508" s="104"/>
      <c r="BU508" s="104"/>
      <c r="BV508" s="104"/>
      <c r="BW508" s="104"/>
    </row>
    <row r="509" spans="43:75" x14ac:dyDescent="0.35">
      <c r="AQ509" s="105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BN509" s="104"/>
      <c r="BO509" s="104"/>
      <c r="BP509" s="104"/>
      <c r="BQ509" s="104"/>
      <c r="BR509" s="104"/>
      <c r="BS509" s="104"/>
      <c r="BT509" s="104"/>
      <c r="BU509" s="104"/>
      <c r="BV509" s="104"/>
      <c r="BW509" s="104"/>
    </row>
    <row r="510" spans="43:75" x14ac:dyDescent="0.35">
      <c r="AQ510" s="105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/>
      <c r="BF510" s="104"/>
      <c r="BG510" s="104"/>
      <c r="BH510" s="104"/>
      <c r="BI510" s="104"/>
      <c r="BJ510" s="104"/>
      <c r="BK510" s="104"/>
      <c r="BL510" s="104"/>
      <c r="BM510" s="104"/>
      <c r="BN510" s="104"/>
      <c r="BO510" s="104"/>
      <c r="BP510" s="104"/>
      <c r="BQ510" s="104"/>
      <c r="BR510" s="104"/>
      <c r="BS510" s="104"/>
      <c r="BT510" s="104"/>
      <c r="BU510" s="104"/>
      <c r="BV510" s="104"/>
      <c r="BW510" s="104"/>
    </row>
    <row r="511" spans="43:75" x14ac:dyDescent="0.35">
      <c r="AQ511" s="105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/>
      <c r="BF511" s="104"/>
      <c r="BG511" s="104"/>
      <c r="BH511" s="104"/>
      <c r="BI511" s="104"/>
      <c r="BJ511" s="104"/>
      <c r="BK511" s="104"/>
      <c r="BL511" s="104"/>
      <c r="BM511" s="104"/>
      <c r="BN511" s="104"/>
      <c r="BO511" s="104"/>
      <c r="BP511" s="104"/>
      <c r="BQ511" s="104"/>
      <c r="BR511" s="104"/>
      <c r="BS511" s="104"/>
      <c r="BT511" s="104"/>
      <c r="BU511" s="104"/>
      <c r="BV511" s="104"/>
      <c r="BW511" s="104"/>
    </row>
    <row r="512" spans="43:75" x14ac:dyDescent="0.35">
      <c r="AQ512" s="105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/>
      <c r="BF512" s="104"/>
      <c r="BG512" s="104"/>
      <c r="BH512" s="104"/>
      <c r="BI512" s="104"/>
      <c r="BJ512" s="104"/>
      <c r="BK512" s="104"/>
      <c r="BL512" s="104"/>
      <c r="BM512" s="104"/>
      <c r="BN512" s="104"/>
      <c r="BO512" s="104"/>
      <c r="BP512" s="104"/>
      <c r="BQ512" s="104"/>
      <c r="BR512" s="104"/>
      <c r="BS512" s="104"/>
      <c r="BT512" s="104"/>
      <c r="BU512" s="104"/>
      <c r="BV512" s="104"/>
      <c r="BW512" s="104"/>
    </row>
    <row r="513" spans="43:75" x14ac:dyDescent="0.35">
      <c r="AQ513" s="105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/>
      <c r="BF513" s="104"/>
      <c r="BG513" s="104"/>
      <c r="BH513" s="104"/>
      <c r="BI513" s="104"/>
      <c r="BJ513" s="104"/>
      <c r="BK513" s="104"/>
      <c r="BL513" s="104"/>
      <c r="BM513" s="104"/>
      <c r="BN513" s="104"/>
      <c r="BO513" s="104"/>
      <c r="BP513" s="104"/>
      <c r="BQ513" s="104"/>
      <c r="BR513" s="104"/>
      <c r="BS513" s="104"/>
      <c r="BT513" s="104"/>
      <c r="BU513" s="104"/>
      <c r="BV513" s="104"/>
      <c r="BW513" s="104"/>
    </row>
    <row r="514" spans="43:75" x14ac:dyDescent="0.35">
      <c r="AQ514" s="105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BN514" s="104"/>
      <c r="BO514" s="104"/>
      <c r="BP514" s="104"/>
      <c r="BQ514" s="104"/>
      <c r="BR514" s="104"/>
      <c r="BS514" s="104"/>
      <c r="BT514" s="104"/>
      <c r="BU514" s="104"/>
      <c r="BV514" s="104"/>
      <c r="BW514" s="104"/>
    </row>
    <row r="515" spans="43:75" x14ac:dyDescent="0.35">
      <c r="AQ515" s="105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  <c r="BE515" s="104"/>
      <c r="BF515" s="104"/>
      <c r="BG515" s="104"/>
      <c r="BH515" s="104"/>
      <c r="BI515" s="104"/>
      <c r="BJ515" s="104"/>
      <c r="BK515" s="104"/>
      <c r="BL515" s="104"/>
      <c r="BM515" s="104"/>
      <c r="BN515" s="104"/>
      <c r="BO515" s="104"/>
      <c r="BP515" s="104"/>
      <c r="BQ515" s="104"/>
      <c r="BR515" s="104"/>
      <c r="BS515" s="104"/>
      <c r="BT515" s="104"/>
      <c r="BU515" s="104"/>
      <c r="BV515" s="104"/>
      <c r="BW515" s="104"/>
    </row>
    <row r="516" spans="43:75" x14ac:dyDescent="0.35">
      <c r="AQ516" s="105"/>
      <c r="AR516" s="104"/>
      <c r="AS516" s="104"/>
      <c r="AT516" s="104"/>
      <c r="AU516" s="104"/>
      <c r="AV516" s="104"/>
      <c r="AW516" s="104"/>
      <c r="AX516" s="104"/>
      <c r="AY516" s="104"/>
      <c r="AZ516" s="104"/>
      <c r="BA516" s="104"/>
      <c r="BB516" s="104"/>
      <c r="BC516" s="104"/>
      <c r="BD516" s="104"/>
      <c r="BE516" s="104"/>
      <c r="BF516" s="104"/>
      <c r="BG516" s="104"/>
      <c r="BH516" s="104"/>
      <c r="BI516" s="104"/>
      <c r="BJ516" s="104"/>
      <c r="BK516" s="104"/>
      <c r="BL516" s="104"/>
      <c r="BM516" s="104"/>
      <c r="BN516" s="104"/>
      <c r="BO516" s="104"/>
      <c r="BP516" s="104"/>
      <c r="BQ516" s="104"/>
      <c r="BR516" s="104"/>
      <c r="BS516" s="104"/>
      <c r="BT516" s="104"/>
      <c r="BU516" s="104"/>
      <c r="BV516" s="104"/>
      <c r="BW516" s="104"/>
    </row>
    <row r="517" spans="43:75" x14ac:dyDescent="0.35">
      <c r="AQ517" s="105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BN517" s="104"/>
      <c r="BO517" s="104"/>
      <c r="BP517" s="104"/>
      <c r="BQ517" s="104"/>
      <c r="BR517" s="104"/>
      <c r="BS517" s="104"/>
      <c r="BT517" s="104"/>
      <c r="BU517" s="104"/>
      <c r="BV517" s="104"/>
      <c r="BW517" s="104"/>
    </row>
    <row r="518" spans="43:75" x14ac:dyDescent="0.35">
      <c r="AQ518" s="105"/>
      <c r="AR518" s="104"/>
      <c r="AS518" s="104"/>
      <c r="AT518" s="104"/>
      <c r="AU518" s="104"/>
      <c r="AV518" s="104"/>
      <c r="AW518" s="104"/>
      <c r="AX518" s="104"/>
      <c r="AY518" s="104"/>
      <c r="AZ518" s="104"/>
      <c r="BA518" s="104"/>
      <c r="BB518" s="104"/>
      <c r="BC518" s="104"/>
      <c r="BD518" s="104"/>
      <c r="BE518" s="104"/>
      <c r="BF518" s="104"/>
      <c r="BG518" s="104"/>
      <c r="BH518" s="104"/>
      <c r="BI518" s="104"/>
      <c r="BJ518" s="104"/>
      <c r="BK518" s="104"/>
      <c r="BL518" s="104"/>
      <c r="BM518" s="104"/>
      <c r="BN518" s="104"/>
      <c r="BO518" s="104"/>
      <c r="BP518" s="104"/>
      <c r="BQ518" s="104"/>
      <c r="BR518" s="104"/>
      <c r="BS518" s="104"/>
      <c r="BT518" s="104"/>
      <c r="BU518" s="104"/>
      <c r="BV518" s="104"/>
      <c r="BW518" s="104"/>
    </row>
    <row r="519" spans="43:75" x14ac:dyDescent="0.35">
      <c r="AQ519" s="105"/>
      <c r="AR519" s="104"/>
      <c r="AS519" s="104"/>
      <c r="AT519" s="104"/>
      <c r="AU519" s="104"/>
      <c r="AV519" s="104"/>
      <c r="AW519" s="104"/>
      <c r="AX519" s="104"/>
      <c r="AY519" s="104"/>
      <c r="AZ519" s="104"/>
      <c r="BA519" s="104"/>
      <c r="BB519" s="104"/>
      <c r="BC519" s="104"/>
      <c r="BD519" s="104"/>
      <c r="BE519" s="104"/>
      <c r="BF519" s="104"/>
      <c r="BG519" s="104"/>
      <c r="BH519" s="104"/>
      <c r="BI519" s="104"/>
      <c r="BJ519" s="104"/>
      <c r="BK519" s="104"/>
      <c r="BL519" s="104"/>
      <c r="BM519" s="104"/>
      <c r="BN519" s="104"/>
      <c r="BO519" s="104"/>
      <c r="BP519" s="104"/>
      <c r="BQ519" s="104"/>
      <c r="BR519" s="104"/>
      <c r="BS519" s="104"/>
      <c r="BT519" s="104"/>
      <c r="BU519" s="104"/>
      <c r="BV519" s="104"/>
      <c r="BW519" s="104"/>
    </row>
    <row r="520" spans="43:75" x14ac:dyDescent="0.35">
      <c r="AQ520" s="105"/>
      <c r="AR520" s="104"/>
      <c r="AS520" s="104"/>
      <c r="AT520" s="104"/>
      <c r="AU520" s="104"/>
      <c r="AV520" s="104"/>
      <c r="AW520" s="104"/>
      <c r="AX520" s="104"/>
      <c r="AY520" s="104"/>
      <c r="AZ520" s="104"/>
      <c r="BA520" s="104"/>
      <c r="BB520" s="104"/>
      <c r="BC520" s="104"/>
      <c r="BD520" s="104"/>
      <c r="BE520" s="104"/>
      <c r="BF520" s="104"/>
      <c r="BG520" s="104"/>
      <c r="BH520" s="104"/>
      <c r="BI520" s="104"/>
      <c r="BJ520" s="104"/>
      <c r="BK520" s="104"/>
      <c r="BL520" s="104"/>
      <c r="BM520" s="104"/>
      <c r="BN520" s="104"/>
      <c r="BO520" s="104"/>
      <c r="BP520" s="104"/>
      <c r="BQ520" s="104"/>
      <c r="BR520" s="104"/>
      <c r="BS520" s="104"/>
      <c r="BT520" s="104"/>
      <c r="BU520" s="104"/>
      <c r="BV520" s="104"/>
      <c r="BW520" s="104"/>
    </row>
    <row r="521" spans="43:75" x14ac:dyDescent="0.35">
      <c r="AQ521" s="105"/>
      <c r="AR521" s="104"/>
      <c r="AS521" s="104"/>
      <c r="AT521" s="104"/>
      <c r="AU521" s="104"/>
      <c r="AV521" s="104"/>
      <c r="AW521" s="104"/>
      <c r="AX521" s="104"/>
      <c r="AY521" s="104"/>
      <c r="AZ521" s="104"/>
      <c r="BA521" s="104"/>
      <c r="BB521" s="104"/>
      <c r="BC521" s="104"/>
      <c r="BD521" s="104"/>
      <c r="BE521" s="104"/>
      <c r="BF521" s="104"/>
      <c r="BG521" s="104"/>
      <c r="BH521" s="104"/>
      <c r="BI521" s="104"/>
      <c r="BJ521" s="104"/>
      <c r="BK521" s="104"/>
      <c r="BL521" s="104"/>
      <c r="BM521" s="104"/>
      <c r="BN521" s="104"/>
      <c r="BO521" s="104"/>
      <c r="BP521" s="104"/>
      <c r="BQ521" s="104"/>
      <c r="BR521" s="104"/>
      <c r="BS521" s="104"/>
      <c r="BT521" s="104"/>
      <c r="BU521" s="104"/>
      <c r="BV521" s="104"/>
      <c r="BW521" s="104"/>
    </row>
    <row r="522" spans="43:75" x14ac:dyDescent="0.35">
      <c r="AQ522" s="105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/>
      <c r="BE522" s="104"/>
      <c r="BF522" s="104"/>
      <c r="BG522" s="104"/>
      <c r="BH522" s="104"/>
      <c r="BI522" s="104"/>
      <c r="BJ522" s="104"/>
      <c r="BK522" s="104"/>
      <c r="BL522" s="104"/>
      <c r="BM522" s="104"/>
      <c r="BN522" s="104"/>
      <c r="BO522" s="104"/>
      <c r="BP522" s="104"/>
      <c r="BQ522" s="104"/>
      <c r="BR522" s="104"/>
      <c r="BS522" s="104"/>
      <c r="BT522" s="104"/>
      <c r="BU522" s="104"/>
      <c r="BV522" s="104"/>
      <c r="BW522" s="104"/>
    </row>
    <row r="523" spans="43:75" x14ac:dyDescent="0.35">
      <c r="AQ523" s="105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/>
      <c r="BE523" s="104"/>
      <c r="BF523" s="104"/>
      <c r="BG523" s="104"/>
      <c r="BH523" s="104"/>
      <c r="BI523" s="104"/>
      <c r="BJ523" s="104"/>
      <c r="BK523" s="104"/>
      <c r="BL523" s="104"/>
      <c r="BM523" s="104"/>
      <c r="BN523" s="104"/>
      <c r="BO523" s="104"/>
      <c r="BP523" s="104"/>
      <c r="BQ523" s="104"/>
      <c r="BR523" s="104"/>
      <c r="BS523" s="104"/>
      <c r="BT523" s="104"/>
      <c r="BU523" s="104"/>
      <c r="BV523" s="104"/>
      <c r="BW523" s="104"/>
    </row>
    <row r="524" spans="43:75" x14ac:dyDescent="0.35">
      <c r="AQ524" s="105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/>
      <c r="BE524" s="104"/>
      <c r="BF524" s="104"/>
      <c r="BG524" s="104"/>
      <c r="BH524" s="104"/>
      <c r="BI524" s="104"/>
      <c r="BJ524" s="104"/>
      <c r="BK524" s="104"/>
      <c r="BL524" s="104"/>
      <c r="BM524" s="104"/>
      <c r="BN524" s="104"/>
      <c r="BO524" s="104"/>
      <c r="BP524" s="104"/>
      <c r="BQ524" s="104"/>
      <c r="BR524" s="104"/>
      <c r="BS524" s="104"/>
      <c r="BT524" s="104"/>
      <c r="BU524" s="104"/>
      <c r="BV524" s="104"/>
      <c r="BW524" s="104"/>
    </row>
    <row r="525" spans="43:75" x14ac:dyDescent="0.35">
      <c r="AQ525" s="105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  <c r="BE525" s="104"/>
      <c r="BF525" s="104"/>
      <c r="BG525" s="104"/>
      <c r="BH525" s="104"/>
      <c r="BI525" s="104"/>
      <c r="BJ525" s="104"/>
      <c r="BK525" s="104"/>
      <c r="BL525" s="104"/>
      <c r="BM525" s="104"/>
      <c r="BN525" s="104"/>
      <c r="BO525" s="104"/>
      <c r="BP525" s="104"/>
      <c r="BQ525" s="104"/>
      <c r="BR525" s="104"/>
      <c r="BS525" s="104"/>
      <c r="BT525" s="104"/>
      <c r="BU525" s="104"/>
      <c r="BV525" s="104"/>
      <c r="BW525" s="104"/>
    </row>
    <row r="526" spans="43:75" x14ac:dyDescent="0.35">
      <c r="AQ526" s="105"/>
      <c r="AR526" s="104"/>
      <c r="AS526" s="104"/>
      <c r="AT526" s="104"/>
      <c r="AU526" s="104"/>
      <c r="AV526" s="104"/>
      <c r="AW526" s="104"/>
      <c r="AX526" s="104"/>
      <c r="AY526" s="104"/>
      <c r="AZ526" s="104"/>
      <c r="BA526" s="104"/>
      <c r="BB526" s="104"/>
      <c r="BC526" s="104"/>
      <c r="BD526" s="104"/>
      <c r="BE526" s="104"/>
      <c r="BF526" s="104"/>
      <c r="BG526" s="104"/>
      <c r="BH526" s="104"/>
      <c r="BI526" s="104"/>
      <c r="BJ526" s="104"/>
      <c r="BK526" s="104"/>
      <c r="BL526" s="104"/>
      <c r="BM526" s="104"/>
      <c r="BN526" s="104"/>
      <c r="BO526" s="104"/>
      <c r="BP526" s="104"/>
      <c r="BQ526" s="104"/>
      <c r="BR526" s="104"/>
      <c r="BS526" s="104"/>
      <c r="BT526" s="104"/>
      <c r="BU526" s="104"/>
      <c r="BV526" s="104"/>
      <c r="BW526" s="104"/>
    </row>
    <row r="527" spans="43:75" x14ac:dyDescent="0.35">
      <c r="AQ527" s="105"/>
      <c r="AR527" s="104"/>
      <c r="AS527" s="104"/>
      <c r="AT527" s="104"/>
      <c r="AU527" s="104"/>
      <c r="AV527" s="104"/>
      <c r="AW527" s="104"/>
      <c r="AX527" s="104"/>
      <c r="AY527" s="104"/>
      <c r="AZ527" s="104"/>
      <c r="BA527" s="104"/>
      <c r="BB527" s="104"/>
      <c r="BC527" s="104"/>
      <c r="BD527" s="104"/>
      <c r="BE527" s="104"/>
      <c r="BF527" s="104"/>
      <c r="BG527" s="104"/>
      <c r="BH527" s="104"/>
      <c r="BI527" s="104"/>
      <c r="BJ527" s="104"/>
      <c r="BK527" s="104"/>
      <c r="BL527" s="104"/>
      <c r="BM527" s="104"/>
      <c r="BN527" s="104"/>
      <c r="BO527" s="104"/>
      <c r="BP527" s="104"/>
      <c r="BQ527" s="104"/>
      <c r="BR527" s="104"/>
      <c r="BS527" s="104"/>
      <c r="BT527" s="104"/>
      <c r="BU527" s="104"/>
      <c r="BV527" s="104"/>
      <c r="BW527" s="104"/>
    </row>
    <row r="528" spans="43:75" x14ac:dyDescent="0.35">
      <c r="AQ528" s="105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BN528" s="104"/>
      <c r="BO528" s="104"/>
      <c r="BP528" s="104"/>
      <c r="BQ528" s="104"/>
      <c r="BR528" s="104"/>
      <c r="BS528" s="104"/>
      <c r="BT528" s="104"/>
      <c r="BU528" s="104"/>
      <c r="BV528" s="104"/>
      <c r="BW528" s="104"/>
    </row>
    <row r="529" spans="43:75" x14ac:dyDescent="0.35">
      <c r="AQ529" s="105"/>
      <c r="AR529" s="104"/>
      <c r="AS529" s="104"/>
      <c r="AT529" s="104"/>
      <c r="AU529" s="104"/>
      <c r="AV529" s="104"/>
      <c r="AW529" s="104"/>
      <c r="AX529" s="104"/>
      <c r="AY529" s="104"/>
      <c r="AZ529" s="104"/>
      <c r="BA529" s="104"/>
      <c r="BB529" s="104"/>
      <c r="BC529" s="104"/>
      <c r="BD529" s="104"/>
      <c r="BE529" s="104"/>
      <c r="BF529" s="104"/>
      <c r="BG529" s="104"/>
      <c r="BH529" s="104"/>
      <c r="BI529" s="104"/>
      <c r="BJ529" s="104"/>
      <c r="BK529" s="104"/>
      <c r="BL529" s="104"/>
      <c r="BM529" s="104"/>
      <c r="BN529" s="104"/>
      <c r="BO529" s="104"/>
      <c r="BP529" s="104"/>
      <c r="BQ529" s="104"/>
      <c r="BR529" s="104"/>
      <c r="BS529" s="104"/>
      <c r="BT529" s="104"/>
      <c r="BU529" s="104"/>
      <c r="BV529" s="104"/>
      <c r="BW529" s="104"/>
    </row>
    <row r="530" spans="43:75" x14ac:dyDescent="0.35">
      <c r="AQ530" s="105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/>
      <c r="BE530" s="104"/>
      <c r="BF530" s="104"/>
      <c r="BG530" s="104"/>
      <c r="BH530" s="104"/>
      <c r="BI530" s="104"/>
      <c r="BJ530" s="104"/>
      <c r="BK530" s="104"/>
      <c r="BL530" s="104"/>
      <c r="BM530" s="104"/>
      <c r="BN530" s="104"/>
      <c r="BO530" s="104"/>
      <c r="BP530" s="104"/>
      <c r="BQ530" s="104"/>
      <c r="BR530" s="104"/>
      <c r="BS530" s="104"/>
      <c r="BT530" s="104"/>
      <c r="BU530" s="104"/>
      <c r="BV530" s="104"/>
      <c r="BW530" s="104"/>
    </row>
    <row r="531" spans="43:75" x14ac:dyDescent="0.35">
      <c r="AQ531" s="105"/>
      <c r="AR531" s="104"/>
      <c r="AS531" s="104"/>
      <c r="AT531" s="104"/>
      <c r="AU531" s="104"/>
      <c r="AV531" s="104"/>
      <c r="AW531" s="104"/>
      <c r="AX531" s="104"/>
      <c r="AY531" s="104"/>
      <c r="AZ531" s="104"/>
      <c r="BA531" s="104"/>
      <c r="BB531" s="104"/>
      <c r="BC531" s="104"/>
      <c r="BD531" s="104"/>
      <c r="BE531" s="104"/>
      <c r="BF531" s="104"/>
      <c r="BG531" s="104"/>
      <c r="BH531" s="104"/>
      <c r="BI531" s="104"/>
      <c r="BJ531" s="104"/>
      <c r="BK531" s="104"/>
      <c r="BL531" s="104"/>
      <c r="BM531" s="104"/>
      <c r="BN531" s="104"/>
      <c r="BO531" s="104"/>
      <c r="BP531" s="104"/>
      <c r="BQ531" s="104"/>
      <c r="BR531" s="104"/>
      <c r="BS531" s="104"/>
      <c r="BT531" s="104"/>
      <c r="BU531" s="104"/>
      <c r="BV531" s="104"/>
      <c r="BW531" s="104"/>
    </row>
    <row r="532" spans="43:75" x14ac:dyDescent="0.35">
      <c r="AQ532" s="105"/>
      <c r="AR532" s="104"/>
      <c r="AS532" s="104"/>
      <c r="AT532" s="104"/>
      <c r="AU532" s="104"/>
      <c r="AV532" s="104"/>
      <c r="AW532" s="104"/>
      <c r="AX532" s="104"/>
      <c r="AY532" s="104"/>
      <c r="AZ532" s="104"/>
      <c r="BA532" s="104"/>
      <c r="BB532" s="104"/>
      <c r="BC532" s="104"/>
      <c r="BD532" s="104"/>
      <c r="BE532" s="104"/>
      <c r="BF532" s="104"/>
      <c r="BG532" s="104"/>
      <c r="BH532" s="104"/>
      <c r="BI532" s="104"/>
      <c r="BJ532" s="104"/>
      <c r="BK532" s="104"/>
      <c r="BL532" s="104"/>
      <c r="BM532" s="104"/>
      <c r="BN532" s="104"/>
      <c r="BO532" s="104"/>
      <c r="BP532" s="104"/>
      <c r="BQ532" s="104"/>
      <c r="BR532" s="104"/>
      <c r="BS532" s="104"/>
      <c r="BT532" s="104"/>
      <c r="BU532" s="104"/>
      <c r="BV532" s="104"/>
      <c r="BW532" s="104"/>
    </row>
    <row r="533" spans="43:75" x14ac:dyDescent="0.35">
      <c r="AQ533" s="105"/>
      <c r="AR533" s="104"/>
      <c r="AS533" s="104"/>
      <c r="AT533" s="104"/>
      <c r="AU533" s="104"/>
      <c r="AV533" s="104"/>
      <c r="AW533" s="104"/>
      <c r="AX533" s="104"/>
      <c r="AY533" s="104"/>
      <c r="AZ533" s="104"/>
      <c r="BA533" s="104"/>
      <c r="BB533" s="104"/>
      <c r="BC533" s="104"/>
      <c r="BD533" s="104"/>
      <c r="BE533" s="104"/>
      <c r="BF533" s="104"/>
      <c r="BG533" s="104"/>
      <c r="BH533" s="104"/>
      <c r="BI533" s="104"/>
      <c r="BJ533" s="104"/>
      <c r="BK533" s="104"/>
      <c r="BL533" s="104"/>
      <c r="BM533" s="104"/>
      <c r="BN533" s="104"/>
      <c r="BO533" s="104"/>
      <c r="BP533" s="104"/>
      <c r="BQ533" s="104"/>
      <c r="BR533" s="104"/>
      <c r="BS533" s="104"/>
      <c r="BT533" s="104"/>
      <c r="BU533" s="104"/>
      <c r="BV533" s="104"/>
      <c r="BW533" s="104"/>
    </row>
    <row r="534" spans="43:75" x14ac:dyDescent="0.35">
      <c r="AQ534" s="105"/>
      <c r="AR534" s="104"/>
      <c r="AS534" s="104"/>
      <c r="AT534" s="104"/>
      <c r="AU534" s="104"/>
      <c r="AV534" s="104"/>
      <c r="AW534" s="104"/>
      <c r="AX534" s="104"/>
      <c r="AY534" s="104"/>
      <c r="AZ534" s="104"/>
      <c r="BA534" s="104"/>
      <c r="BB534" s="104"/>
      <c r="BC534" s="104"/>
      <c r="BD534" s="104"/>
      <c r="BE534" s="104"/>
      <c r="BF534" s="104"/>
      <c r="BG534" s="104"/>
      <c r="BH534" s="104"/>
      <c r="BI534" s="104"/>
      <c r="BJ534" s="104"/>
      <c r="BK534" s="104"/>
      <c r="BL534" s="104"/>
      <c r="BM534" s="104"/>
      <c r="BN534" s="104"/>
      <c r="BO534" s="104"/>
      <c r="BP534" s="104"/>
      <c r="BQ534" s="104"/>
      <c r="BR534" s="104"/>
      <c r="BS534" s="104"/>
      <c r="BT534" s="104"/>
      <c r="BU534" s="104"/>
      <c r="BV534" s="104"/>
      <c r="BW534" s="104"/>
    </row>
    <row r="535" spans="43:75" x14ac:dyDescent="0.35">
      <c r="AQ535" s="105"/>
      <c r="AR535" s="104"/>
      <c r="AS535" s="104"/>
      <c r="AT535" s="104"/>
      <c r="AU535" s="104"/>
      <c r="AV535" s="104"/>
      <c r="AW535" s="104"/>
      <c r="AX535" s="104"/>
      <c r="AY535" s="104"/>
      <c r="AZ535" s="104"/>
      <c r="BA535" s="104"/>
      <c r="BB535" s="104"/>
      <c r="BC535" s="104"/>
      <c r="BD535" s="104"/>
      <c r="BE535" s="104"/>
      <c r="BF535" s="104"/>
      <c r="BG535" s="104"/>
      <c r="BH535" s="104"/>
      <c r="BI535" s="104"/>
      <c r="BJ535" s="104"/>
      <c r="BK535" s="104"/>
      <c r="BL535" s="104"/>
      <c r="BM535" s="104"/>
      <c r="BN535" s="104"/>
      <c r="BO535" s="104"/>
      <c r="BP535" s="104"/>
      <c r="BQ535" s="104"/>
      <c r="BR535" s="104"/>
      <c r="BS535" s="104"/>
      <c r="BT535" s="104"/>
      <c r="BU535" s="104"/>
      <c r="BV535" s="104"/>
      <c r="BW535" s="104"/>
    </row>
    <row r="536" spans="43:75" x14ac:dyDescent="0.35">
      <c r="AQ536" s="105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/>
      <c r="BE536" s="104"/>
      <c r="BF536" s="104"/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BQ536" s="104"/>
      <c r="BR536" s="104"/>
      <c r="BS536" s="104"/>
      <c r="BT536" s="104"/>
      <c r="BU536" s="104"/>
      <c r="BV536" s="104"/>
      <c r="BW536" s="104"/>
    </row>
    <row r="537" spans="43:75" x14ac:dyDescent="0.35">
      <c r="AQ537" s="105"/>
      <c r="AR537" s="104"/>
      <c r="AS537" s="104"/>
      <c r="AT537" s="104"/>
      <c r="AU537" s="104"/>
      <c r="AV537" s="104"/>
      <c r="AW537" s="104"/>
      <c r="AX537" s="104"/>
      <c r="AY537" s="104"/>
      <c r="AZ537" s="104"/>
      <c r="BA537" s="104"/>
      <c r="BB537" s="104"/>
      <c r="BC537" s="104"/>
      <c r="BD537" s="104"/>
      <c r="BE537" s="104"/>
      <c r="BF537" s="104"/>
      <c r="BG537" s="104"/>
      <c r="BH537" s="104"/>
      <c r="BI537" s="104"/>
      <c r="BJ537" s="104"/>
      <c r="BK537" s="104"/>
      <c r="BL537" s="104"/>
      <c r="BM537" s="104"/>
      <c r="BN537" s="104"/>
      <c r="BO537" s="104"/>
      <c r="BP537" s="104"/>
      <c r="BQ537" s="104"/>
      <c r="BR537" s="104"/>
      <c r="BS537" s="104"/>
      <c r="BT537" s="104"/>
      <c r="BU537" s="104"/>
      <c r="BV537" s="104"/>
      <c r="BW537" s="104"/>
    </row>
    <row r="538" spans="43:75" x14ac:dyDescent="0.35">
      <c r="AQ538" s="105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BL538" s="104"/>
      <c r="BM538" s="104"/>
      <c r="BN538" s="104"/>
      <c r="BO538" s="104"/>
      <c r="BP538" s="104"/>
      <c r="BQ538" s="104"/>
      <c r="BR538" s="104"/>
      <c r="BS538" s="104"/>
      <c r="BT538" s="104"/>
      <c r="BU538" s="104"/>
      <c r="BV538" s="104"/>
      <c r="BW538" s="104"/>
    </row>
    <row r="539" spans="43:75" x14ac:dyDescent="0.35">
      <c r="AQ539" s="105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BL539" s="104"/>
      <c r="BM539" s="104"/>
      <c r="BN539" s="104"/>
      <c r="BO539" s="104"/>
      <c r="BP539" s="104"/>
      <c r="BQ539" s="104"/>
      <c r="BR539" s="104"/>
      <c r="BS539" s="104"/>
      <c r="BT539" s="104"/>
      <c r="BU539" s="104"/>
      <c r="BV539" s="104"/>
      <c r="BW539" s="104"/>
    </row>
    <row r="540" spans="43:75" x14ac:dyDescent="0.35">
      <c r="AQ540" s="105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BN540" s="104"/>
      <c r="BO540" s="104"/>
      <c r="BP540" s="104"/>
      <c r="BQ540" s="104"/>
      <c r="BR540" s="104"/>
      <c r="BS540" s="104"/>
      <c r="BT540" s="104"/>
      <c r="BU540" s="104"/>
      <c r="BV540" s="104"/>
      <c r="BW540" s="104"/>
    </row>
    <row r="541" spans="43:75" x14ac:dyDescent="0.35">
      <c r="AQ541" s="105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BN541" s="104"/>
      <c r="BO541" s="104"/>
      <c r="BP541" s="104"/>
      <c r="BQ541" s="104"/>
      <c r="BR541" s="104"/>
      <c r="BS541" s="104"/>
      <c r="BT541" s="104"/>
      <c r="BU541" s="104"/>
      <c r="BV541" s="104"/>
      <c r="BW541" s="104"/>
    </row>
    <row r="542" spans="43:75" x14ac:dyDescent="0.35">
      <c r="AQ542" s="105"/>
      <c r="AR542" s="104"/>
      <c r="AS542" s="104"/>
      <c r="AT542" s="104"/>
      <c r="AU542" s="104"/>
      <c r="AV542" s="104"/>
      <c r="AW542" s="104"/>
      <c r="AX542" s="104"/>
      <c r="AY542" s="104"/>
      <c r="AZ542" s="104"/>
      <c r="BA542" s="104"/>
      <c r="BB542" s="104"/>
      <c r="BC542" s="104"/>
      <c r="BD542" s="104"/>
      <c r="BE542" s="104"/>
      <c r="BF542" s="104"/>
      <c r="BG542" s="104"/>
      <c r="BH542" s="104"/>
      <c r="BI542" s="104"/>
      <c r="BJ542" s="104"/>
      <c r="BK542" s="104"/>
      <c r="BL542" s="104"/>
      <c r="BM542" s="104"/>
      <c r="BN542" s="104"/>
      <c r="BO542" s="104"/>
      <c r="BP542" s="104"/>
      <c r="BQ542" s="104"/>
      <c r="BR542" s="104"/>
      <c r="BS542" s="104"/>
      <c r="BT542" s="104"/>
      <c r="BU542" s="104"/>
      <c r="BV542" s="104"/>
      <c r="BW542" s="104"/>
    </row>
    <row r="543" spans="43:75" x14ac:dyDescent="0.35">
      <c r="AQ543" s="105"/>
      <c r="AR543" s="104"/>
      <c r="AS543" s="104"/>
      <c r="AT543" s="104"/>
      <c r="AU543" s="104"/>
      <c r="AV543" s="104"/>
      <c r="AW543" s="104"/>
      <c r="AX543" s="104"/>
      <c r="AY543" s="104"/>
      <c r="AZ543" s="104"/>
      <c r="BA543" s="104"/>
      <c r="BB543" s="104"/>
      <c r="BC543" s="104"/>
      <c r="BD543" s="104"/>
      <c r="BE543" s="104"/>
      <c r="BF543" s="104"/>
      <c r="BG543" s="104"/>
      <c r="BH543" s="104"/>
      <c r="BI543" s="104"/>
      <c r="BJ543" s="104"/>
      <c r="BK543" s="104"/>
      <c r="BL543" s="104"/>
      <c r="BM543" s="104"/>
      <c r="BN543" s="104"/>
      <c r="BO543" s="104"/>
      <c r="BP543" s="104"/>
      <c r="BQ543" s="104"/>
      <c r="BR543" s="104"/>
      <c r="BS543" s="104"/>
      <c r="BT543" s="104"/>
      <c r="BU543" s="104"/>
      <c r="BV543" s="104"/>
      <c r="BW543" s="104"/>
    </row>
    <row r="544" spans="43:75" x14ac:dyDescent="0.35">
      <c r="AQ544" s="105"/>
      <c r="AR544" s="104"/>
      <c r="AS544" s="104"/>
      <c r="AT544" s="104"/>
      <c r="AU544" s="104"/>
      <c r="AV544" s="104"/>
      <c r="AW544" s="104"/>
      <c r="AX544" s="104"/>
      <c r="AY544" s="104"/>
      <c r="AZ544" s="104"/>
      <c r="BA544" s="104"/>
      <c r="BB544" s="104"/>
      <c r="BC544" s="104"/>
      <c r="BD544" s="104"/>
      <c r="BE544" s="104"/>
      <c r="BF544" s="104"/>
      <c r="BG544" s="104"/>
      <c r="BH544" s="104"/>
      <c r="BI544" s="104"/>
      <c r="BJ544" s="104"/>
      <c r="BK544" s="104"/>
      <c r="BL544" s="104"/>
      <c r="BM544" s="104"/>
      <c r="BN544" s="104"/>
      <c r="BO544" s="104"/>
      <c r="BP544" s="104"/>
      <c r="BQ544" s="104"/>
      <c r="BR544" s="104"/>
      <c r="BS544" s="104"/>
      <c r="BT544" s="104"/>
      <c r="BU544" s="104"/>
      <c r="BV544" s="104"/>
      <c r="BW544" s="104"/>
    </row>
    <row r="545" spans="43:75" x14ac:dyDescent="0.35">
      <c r="AQ545" s="105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BM545" s="104"/>
      <c r="BN545" s="104"/>
      <c r="BO545" s="104"/>
      <c r="BP545" s="104"/>
      <c r="BQ545" s="104"/>
      <c r="BR545" s="104"/>
      <c r="BS545" s="104"/>
      <c r="BT545" s="104"/>
      <c r="BU545" s="104"/>
      <c r="BV545" s="104"/>
      <c r="BW545" s="104"/>
    </row>
    <row r="546" spans="43:75" x14ac:dyDescent="0.35">
      <c r="AQ546" s="105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BO546" s="104"/>
      <c r="BP546" s="104"/>
      <c r="BQ546" s="104"/>
      <c r="BR546" s="104"/>
      <c r="BS546" s="104"/>
      <c r="BT546" s="104"/>
      <c r="BU546" s="104"/>
      <c r="BV546" s="104"/>
      <c r="BW546" s="104"/>
    </row>
    <row r="547" spans="43:75" x14ac:dyDescent="0.35">
      <c r="AQ547" s="105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/>
      <c r="BD547" s="104"/>
      <c r="BE547" s="104"/>
      <c r="BF547" s="104"/>
      <c r="BG547" s="104"/>
      <c r="BH547" s="104"/>
      <c r="BI547" s="104"/>
      <c r="BJ547" s="104"/>
      <c r="BK547" s="104"/>
      <c r="BL547" s="104"/>
      <c r="BM547" s="104"/>
      <c r="BN547" s="104"/>
      <c r="BO547" s="104"/>
      <c r="BP547" s="104"/>
      <c r="BQ547" s="104"/>
      <c r="BR547" s="104"/>
      <c r="BS547" s="104"/>
      <c r="BT547" s="104"/>
      <c r="BU547" s="104"/>
      <c r="BV547" s="104"/>
      <c r="BW547" s="104"/>
    </row>
    <row r="548" spans="43:75" x14ac:dyDescent="0.35">
      <c r="AQ548" s="105"/>
      <c r="AR548" s="104"/>
      <c r="AS548" s="104"/>
      <c r="AT548" s="104"/>
      <c r="AU548" s="104"/>
      <c r="AV548" s="104"/>
      <c r="AW548" s="104"/>
      <c r="AX548" s="104"/>
      <c r="AY548" s="104"/>
      <c r="AZ548" s="104"/>
      <c r="BA548" s="104"/>
      <c r="BB548" s="104"/>
      <c r="BC548" s="104"/>
      <c r="BD548" s="104"/>
      <c r="BE548" s="104"/>
      <c r="BF548" s="104"/>
      <c r="BG548" s="104"/>
      <c r="BH548" s="104"/>
      <c r="BI548" s="104"/>
      <c r="BJ548" s="104"/>
      <c r="BK548" s="104"/>
      <c r="BL548" s="104"/>
      <c r="BM548" s="104"/>
      <c r="BN548" s="104"/>
      <c r="BO548" s="104"/>
      <c r="BP548" s="104"/>
      <c r="BQ548" s="104"/>
      <c r="BR548" s="104"/>
      <c r="BS548" s="104"/>
      <c r="BT548" s="104"/>
      <c r="BU548" s="104"/>
      <c r="BV548" s="104"/>
      <c r="BW548" s="104"/>
    </row>
    <row r="549" spans="43:75" x14ac:dyDescent="0.35">
      <c r="AQ549" s="105"/>
      <c r="AR549" s="104"/>
      <c r="AS549" s="104"/>
      <c r="AT549" s="104"/>
      <c r="AU549" s="104"/>
      <c r="AV549" s="104"/>
      <c r="AW549" s="104"/>
      <c r="AX549" s="104"/>
      <c r="AY549" s="104"/>
      <c r="AZ549" s="104"/>
      <c r="BA549" s="104"/>
      <c r="BB549" s="104"/>
      <c r="BC549" s="104"/>
      <c r="BD549" s="104"/>
      <c r="BE549" s="104"/>
      <c r="BF549" s="104"/>
      <c r="BG549" s="104"/>
      <c r="BH549" s="104"/>
      <c r="BI549" s="104"/>
      <c r="BJ549" s="104"/>
      <c r="BK549" s="104"/>
      <c r="BL549" s="104"/>
      <c r="BM549" s="104"/>
      <c r="BN549" s="104"/>
      <c r="BO549" s="104"/>
      <c r="BP549" s="104"/>
      <c r="BQ549" s="104"/>
      <c r="BR549" s="104"/>
      <c r="BS549" s="104"/>
      <c r="BT549" s="104"/>
      <c r="BU549" s="104"/>
      <c r="BV549" s="104"/>
      <c r="BW549" s="104"/>
    </row>
    <row r="550" spans="43:75" x14ac:dyDescent="0.35">
      <c r="AQ550" s="105"/>
      <c r="AR550" s="104"/>
      <c r="AS550" s="104"/>
      <c r="AT550" s="104"/>
      <c r="AU550" s="104"/>
      <c r="AV550" s="104"/>
      <c r="AW550" s="104"/>
      <c r="AX550" s="104"/>
      <c r="AY550" s="104"/>
      <c r="AZ550" s="104"/>
      <c r="BA550" s="104"/>
      <c r="BB550" s="104"/>
      <c r="BC550" s="104"/>
      <c r="BD550" s="104"/>
      <c r="BE550" s="104"/>
      <c r="BF550" s="104"/>
      <c r="BG550" s="104"/>
      <c r="BH550" s="104"/>
      <c r="BI550" s="104"/>
      <c r="BJ550" s="104"/>
      <c r="BK550" s="104"/>
      <c r="BL550" s="104"/>
      <c r="BM550" s="104"/>
      <c r="BN550" s="104"/>
      <c r="BO550" s="104"/>
      <c r="BP550" s="104"/>
      <c r="BQ550" s="104"/>
      <c r="BR550" s="104"/>
      <c r="BS550" s="104"/>
      <c r="BT550" s="104"/>
      <c r="BU550" s="104"/>
      <c r="BV550" s="104"/>
      <c r="BW550" s="104"/>
    </row>
    <row r="551" spans="43:75" x14ac:dyDescent="0.35">
      <c r="AQ551" s="105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  <c r="BH551" s="104"/>
      <c r="BI551" s="104"/>
      <c r="BJ551" s="104"/>
      <c r="BK551" s="104"/>
      <c r="BL551" s="104"/>
      <c r="BM551" s="104"/>
      <c r="BN551" s="104"/>
      <c r="BO551" s="104"/>
      <c r="BP551" s="104"/>
      <c r="BQ551" s="104"/>
      <c r="BR551" s="104"/>
      <c r="BS551" s="104"/>
      <c r="BT551" s="104"/>
      <c r="BU551" s="104"/>
      <c r="BV551" s="104"/>
      <c r="BW551" s="104"/>
    </row>
    <row r="552" spans="43:75" x14ac:dyDescent="0.35">
      <c r="AQ552" s="105"/>
      <c r="AR552" s="104"/>
      <c r="AS552" s="104"/>
      <c r="AT552" s="104"/>
      <c r="AU552" s="104"/>
      <c r="AV552" s="104"/>
      <c r="AW552" s="104"/>
      <c r="AX552" s="104"/>
      <c r="AY552" s="104"/>
      <c r="AZ552" s="104"/>
      <c r="BA552" s="104"/>
      <c r="BB552" s="104"/>
      <c r="BC552" s="104"/>
      <c r="BD552" s="104"/>
      <c r="BE552" s="104"/>
      <c r="BF552" s="104"/>
      <c r="BG552" s="104"/>
      <c r="BH552" s="104"/>
      <c r="BI552" s="104"/>
      <c r="BJ552" s="104"/>
      <c r="BK552" s="104"/>
      <c r="BL552" s="104"/>
      <c r="BM552" s="104"/>
      <c r="BN552" s="104"/>
      <c r="BO552" s="104"/>
      <c r="BP552" s="104"/>
      <c r="BQ552" s="104"/>
      <c r="BR552" s="104"/>
      <c r="BS552" s="104"/>
      <c r="BT552" s="104"/>
      <c r="BU552" s="104"/>
      <c r="BV552" s="104"/>
      <c r="BW552" s="104"/>
    </row>
    <row r="553" spans="43:75" x14ac:dyDescent="0.35">
      <c r="AQ553" s="105"/>
      <c r="AR553" s="104"/>
      <c r="AS553" s="104"/>
      <c r="AT553" s="104"/>
      <c r="AU553" s="104"/>
      <c r="AV553" s="104"/>
      <c r="AW553" s="104"/>
      <c r="AX553" s="104"/>
      <c r="AY553" s="104"/>
      <c r="AZ553" s="104"/>
      <c r="BA553" s="104"/>
      <c r="BB553" s="104"/>
      <c r="BC553" s="104"/>
      <c r="BD553" s="104"/>
      <c r="BE553" s="104"/>
      <c r="BF553" s="104"/>
      <c r="BG553" s="104"/>
      <c r="BH553" s="104"/>
      <c r="BI553" s="104"/>
      <c r="BJ553" s="104"/>
      <c r="BK553" s="104"/>
      <c r="BL553" s="104"/>
      <c r="BM553" s="104"/>
      <c r="BN553" s="104"/>
      <c r="BO553" s="104"/>
      <c r="BP553" s="104"/>
      <c r="BQ553" s="104"/>
      <c r="BR553" s="104"/>
      <c r="BS553" s="104"/>
      <c r="BT553" s="104"/>
      <c r="BU553" s="104"/>
      <c r="BV553" s="104"/>
      <c r="BW553" s="104"/>
    </row>
    <row r="554" spans="43:75" x14ac:dyDescent="0.35">
      <c r="AQ554" s="105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  <c r="BH554" s="104"/>
      <c r="BI554" s="104"/>
      <c r="BJ554" s="104"/>
      <c r="BK554" s="104"/>
      <c r="BL554" s="104"/>
      <c r="BM554" s="104"/>
      <c r="BN554" s="104"/>
      <c r="BO554" s="104"/>
      <c r="BP554" s="104"/>
      <c r="BQ554" s="104"/>
      <c r="BR554" s="104"/>
      <c r="BS554" s="104"/>
      <c r="BT554" s="104"/>
      <c r="BU554" s="104"/>
      <c r="BV554" s="104"/>
      <c r="BW554" s="104"/>
    </row>
    <row r="555" spans="43:75" x14ac:dyDescent="0.35">
      <c r="AQ555" s="105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/>
      <c r="BD555" s="104"/>
      <c r="BE555" s="104"/>
      <c r="BF555" s="104"/>
      <c r="BG555" s="104"/>
      <c r="BH555" s="104"/>
      <c r="BI555" s="104"/>
      <c r="BJ555" s="104"/>
      <c r="BK555" s="104"/>
      <c r="BL555" s="104"/>
      <c r="BM555" s="104"/>
      <c r="BN555" s="104"/>
      <c r="BO555" s="104"/>
      <c r="BP555" s="104"/>
      <c r="BQ555" s="104"/>
      <c r="BR555" s="104"/>
      <c r="BS555" s="104"/>
      <c r="BT555" s="104"/>
      <c r="BU555" s="104"/>
      <c r="BV555" s="104"/>
      <c r="BW555" s="104"/>
    </row>
    <row r="556" spans="43:75" x14ac:dyDescent="0.35">
      <c r="AQ556" s="105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/>
      <c r="BD556" s="104"/>
      <c r="BE556" s="104"/>
      <c r="BF556" s="104"/>
      <c r="BG556" s="104"/>
      <c r="BH556" s="104"/>
      <c r="BI556" s="104"/>
      <c r="BJ556" s="104"/>
      <c r="BK556" s="104"/>
      <c r="BL556" s="104"/>
      <c r="BM556" s="104"/>
      <c r="BN556" s="104"/>
      <c r="BO556" s="104"/>
      <c r="BP556" s="104"/>
      <c r="BQ556" s="104"/>
      <c r="BR556" s="104"/>
      <c r="BS556" s="104"/>
      <c r="BT556" s="104"/>
      <c r="BU556" s="104"/>
      <c r="BV556" s="104"/>
      <c r="BW556" s="104"/>
    </row>
    <row r="557" spans="43:75" x14ac:dyDescent="0.35">
      <c r="AQ557" s="105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/>
      <c r="BD557" s="104"/>
      <c r="BE557" s="104"/>
      <c r="BF557" s="104"/>
      <c r="BG557" s="104"/>
      <c r="BH557" s="104"/>
      <c r="BI557" s="104"/>
      <c r="BJ557" s="104"/>
      <c r="BK557" s="104"/>
      <c r="BL557" s="104"/>
      <c r="BM557" s="104"/>
      <c r="BN557" s="104"/>
      <c r="BO557" s="104"/>
      <c r="BP557" s="104"/>
      <c r="BQ557" s="104"/>
      <c r="BR557" s="104"/>
      <c r="BS557" s="104"/>
      <c r="BT557" s="104"/>
      <c r="BU557" s="104"/>
      <c r="BV557" s="104"/>
      <c r="BW557" s="104"/>
    </row>
    <row r="558" spans="43:75" x14ac:dyDescent="0.35">
      <c r="AQ558" s="105"/>
      <c r="AR558" s="104"/>
      <c r="AS558" s="104"/>
      <c r="AT558" s="104"/>
      <c r="AU558" s="104"/>
      <c r="AV558" s="104"/>
      <c r="AW558" s="104"/>
      <c r="AX558" s="104"/>
      <c r="AY558" s="104"/>
      <c r="AZ558" s="104"/>
      <c r="BA558" s="104"/>
      <c r="BB558" s="104"/>
      <c r="BC558" s="104"/>
      <c r="BD558" s="104"/>
      <c r="BE558" s="104"/>
      <c r="BF558" s="104"/>
      <c r="BG558" s="104"/>
      <c r="BH558" s="104"/>
      <c r="BI558" s="104"/>
      <c r="BJ558" s="104"/>
      <c r="BK558" s="104"/>
      <c r="BL558" s="104"/>
      <c r="BM558" s="104"/>
      <c r="BN558" s="104"/>
      <c r="BO558" s="104"/>
      <c r="BP558" s="104"/>
      <c r="BQ558" s="104"/>
      <c r="BR558" s="104"/>
      <c r="BS558" s="104"/>
      <c r="BT558" s="104"/>
      <c r="BU558" s="104"/>
      <c r="BV558" s="104"/>
      <c r="BW558" s="104"/>
    </row>
    <row r="559" spans="43:75" x14ac:dyDescent="0.35">
      <c r="AQ559" s="105"/>
      <c r="AR559" s="104"/>
      <c r="AS559" s="104"/>
      <c r="AT559" s="104"/>
      <c r="AU559" s="104"/>
      <c r="AV559" s="104"/>
      <c r="AW559" s="104"/>
      <c r="AX559" s="104"/>
      <c r="AY559" s="104"/>
      <c r="AZ559" s="104"/>
      <c r="BA559" s="104"/>
      <c r="BB559" s="104"/>
      <c r="BC559" s="104"/>
      <c r="BD559" s="104"/>
      <c r="BE559" s="104"/>
      <c r="BF559" s="104"/>
      <c r="BG559" s="104"/>
      <c r="BH559" s="104"/>
      <c r="BI559" s="104"/>
      <c r="BJ559" s="104"/>
      <c r="BK559" s="104"/>
      <c r="BL559" s="104"/>
      <c r="BM559" s="104"/>
      <c r="BN559" s="104"/>
      <c r="BO559" s="104"/>
      <c r="BP559" s="104"/>
      <c r="BQ559" s="104"/>
      <c r="BR559" s="104"/>
      <c r="BS559" s="104"/>
      <c r="BT559" s="104"/>
      <c r="BU559" s="104"/>
      <c r="BV559" s="104"/>
      <c r="BW559" s="104"/>
    </row>
    <row r="560" spans="43:75" x14ac:dyDescent="0.35">
      <c r="AQ560" s="105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BN560" s="104"/>
      <c r="BO560" s="104"/>
      <c r="BP560" s="104"/>
      <c r="BQ560" s="104"/>
      <c r="BR560" s="104"/>
      <c r="BS560" s="104"/>
      <c r="BT560" s="104"/>
      <c r="BU560" s="104"/>
      <c r="BV560" s="104"/>
      <c r="BW560" s="104"/>
    </row>
    <row r="561" spans="43:75" x14ac:dyDescent="0.35">
      <c r="AQ561" s="105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BN561" s="104"/>
      <c r="BO561" s="104"/>
      <c r="BP561" s="104"/>
      <c r="BQ561" s="104"/>
      <c r="BR561" s="104"/>
      <c r="BS561" s="104"/>
      <c r="BT561" s="104"/>
      <c r="BU561" s="104"/>
      <c r="BV561" s="104"/>
      <c r="BW561" s="104"/>
    </row>
    <row r="562" spans="43:75" x14ac:dyDescent="0.35">
      <c r="AQ562" s="105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BN562" s="104"/>
      <c r="BO562" s="104"/>
      <c r="BP562" s="104"/>
      <c r="BQ562" s="104"/>
      <c r="BR562" s="104"/>
      <c r="BS562" s="104"/>
      <c r="BT562" s="104"/>
      <c r="BU562" s="104"/>
      <c r="BV562" s="104"/>
      <c r="BW562" s="104"/>
    </row>
    <row r="563" spans="43:75" x14ac:dyDescent="0.35">
      <c r="AQ563" s="105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BN563" s="104"/>
      <c r="BO563" s="104"/>
      <c r="BP563" s="104"/>
      <c r="BQ563" s="104"/>
      <c r="BR563" s="104"/>
      <c r="BS563" s="104"/>
      <c r="BT563" s="104"/>
      <c r="BU563" s="104"/>
      <c r="BV563" s="104"/>
      <c r="BW563" s="104"/>
    </row>
    <row r="564" spans="43:75" x14ac:dyDescent="0.35">
      <c r="AQ564" s="105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/>
      <c r="BC564" s="104"/>
      <c r="BD564" s="104"/>
      <c r="BE564" s="104"/>
      <c r="BF564" s="104"/>
      <c r="BG564" s="104"/>
      <c r="BH564" s="104"/>
      <c r="BI564" s="104"/>
      <c r="BJ564" s="104"/>
      <c r="BK564" s="104"/>
      <c r="BL564" s="104"/>
      <c r="BM564" s="104"/>
      <c r="BN564" s="104"/>
      <c r="BO564" s="104"/>
      <c r="BP564" s="104"/>
      <c r="BQ564" s="104"/>
      <c r="BR564" s="104"/>
      <c r="BS564" s="104"/>
      <c r="BT564" s="104"/>
      <c r="BU564" s="104"/>
      <c r="BV564" s="104"/>
      <c r="BW564" s="104"/>
    </row>
    <row r="565" spans="43:75" x14ac:dyDescent="0.35">
      <c r="AQ565" s="105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/>
      <c r="BC565" s="104"/>
      <c r="BD565" s="104"/>
      <c r="BE565" s="104"/>
      <c r="BF565" s="104"/>
      <c r="BG565" s="104"/>
      <c r="BH565" s="104"/>
      <c r="BI565" s="104"/>
      <c r="BJ565" s="104"/>
      <c r="BK565" s="104"/>
      <c r="BL565" s="104"/>
      <c r="BM565" s="104"/>
      <c r="BN565" s="104"/>
      <c r="BO565" s="104"/>
      <c r="BP565" s="104"/>
      <c r="BQ565" s="104"/>
      <c r="BR565" s="104"/>
      <c r="BS565" s="104"/>
      <c r="BT565" s="104"/>
      <c r="BU565" s="104"/>
      <c r="BV565" s="104"/>
      <c r="BW565" s="104"/>
    </row>
    <row r="566" spans="43:75" x14ac:dyDescent="0.35">
      <c r="AQ566" s="105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BL566" s="104"/>
      <c r="BM566" s="104"/>
      <c r="BN566" s="104"/>
      <c r="BO566" s="104"/>
      <c r="BP566" s="104"/>
      <c r="BQ566" s="104"/>
      <c r="BR566" s="104"/>
      <c r="BS566" s="104"/>
      <c r="BT566" s="104"/>
      <c r="BU566" s="104"/>
      <c r="BV566" s="104"/>
      <c r="BW566" s="104"/>
    </row>
    <row r="567" spans="43:75" x14ac:dyDescent="0.35">
      <c r="AQ567" s="105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/>
      <c r="BC567" s="104"/>
      <c r="BD567" s="104"/>
      <c r="BE567" s="104"/>
      <c r="BF567" s="104"/>
      <c r="BG567" s="104"/>
      <c r="BH567" s="104"/>
      <c r="BI567" s="104"/>
      <c r="BJ567" s="104"/>
      <c r="BK567" s="104"/>
      <c r="BL567" s="104"/>
      <c r="BM567" s="104"/>
      <c r="BN567" s="104"/>
      <c r="BO567" s="104"/>
      <c r="BP567" s="104"/>
      <c r="BQ567" s="104"/>
      <c r="BR567" s="104"/>
      <c r="BS567" s="104"/>
      <c r="BT567" s="104"/>
      <c r="BU567" s="104"/>
      <c r="BV567" s="104"/>
      <c r="BW567" s="104"/>
    </row>
    <row r="568" spans="43:75" x14ac:dyDescent="0.35">
      <c r="AQ568" s="105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/>
      <c r="BC568" s="104"/>
      <c r="BD568" s="104"/>
      <c r="BE568" s="104"/>
      <c r="BF568" s="104"/>
      <c r="BG568" s="104"/>
      <c r="BH568" s="104"/>
      <c r="BI568" s="104"/>
      <c r="BJ568" s="104"/>
      <c r="BK568" s="104"/>
      <c r="BL568" s="104"/>
      <c r="BM568" s="104"/>
      <c r="BN568" s="104"/>
      <c r="BO568" s="104"/>
      <c r="BP568" s="104"/>
      <c r="BQ568" s="104"/>
      <c r="BR568" s="104"/>
      <c r="BS568" s="104"/>
      <c r="BT568" s="104"/>
      <c r="BU568" s="104"/>
      <c r="BV568" s="104"/>
      <c r="BW568" s="104"/>
    </row>
    <row r="569" spans="43:75" x14ac:dyDescent="0.35">
      <c r="AQ569" s="105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/>
      <c r="BC569" s="104"/>
      <c r="BD569" s="104"/>
      <c r="BE569" s="104"/>
      <c r="BF569" s="104"/>
      <c r="BG569" s="104"/>
      <c r="BH569" s="104"/>
      <c r="BI569" s="104"/>
      <c r="BJ569" s="104"/>
      <c r="BK569" s="104"/>
      <c r="BL569" s="104"/>
      <c r="BM569" s="104"/>
      <c r="BN569" s="104"/>
      <c r="BO569" s="104"/>
      <c r="BP569" s="104"/>
      <c r="BQ569" s="104"/>
      <c r="BR569" s="104"/>
      <c r="BS569" s="104"/>
      <c r="BT569" s="104"/>
      <c r="BU569" s="104"/>
      <c r="BV569" s="104"/>
      <c r="BW569" s="104"/>
    </row>
    <row r="570" spans="43:75" x14ac:dyDescent="0.35">
      <c r="AQ570" s="105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/>
      <c r="BC570" s="104"/>
      <c r="BD570" s="104"/>
      <c r="BE570" s="104"/>
      <c r="BF570" s="104"/>
      <c r="BG570" s="104"/>
      <c r="BH570" s="104"/>
      <c r="BI570" s="104"/>
      <c r="BJ570" s="104"/>
      <c r="BK570" s="104"/>
      <c r="BL570" s="104"/>
      <c r="BM570" s="104"/>
      <c r="BN570" s="104"/>
      <c r="BO570" s="104"/>
      <c r="BP570" s="104"/>
      <c r="BQ570" s="104"/>
      <c r="BR570" s="104"/>
      <c r="BS570" s="104"/>
      <c r="BT570" s="104"/>
      <c r="BU570" s="104"/>
      <c r="BV570" s="104"/>
      <c r="BW570" s="104"/>
    </row>
    <row r="571" spans="43:75" x14ac:dyDescent="0.35">
      <c r="AQ571" s="105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/>
      <c r="BC571" s="104"/>
      <c r="BD571" s="104"/>
      <c r="BE571" s="104"/>
      <c r="BF571" s="104"/>
      <c r="BG571" s="104"/>
      <c r="BH571" s="104"/>
      <c r="BI571" s="104"/>
      <c r="BJ571" s="104"/>
      <c r="BK571" s="104"/>
      <c r="BL571" s="104"/>
      <c r="BM571" s="104"/>
      <c r="BN571" s="104"/>
      <c r="BO571" s="104"/>
      <c r="BP571" s="104"/>
      <c r="BQ571" s="104"/>
      <c r="BR571" s="104"/>
      <c r="BS571" s="104"/>
      <c r="BT571" s="104"/>
      <c r="BU571" s="104"/>
      <c r="BV571" s="104"/>
      <c r="BW571" s="104"/>
    </row>
    <row r="572" spans="43:75" x14ac:dyDescent="0.35">
      <c r="AQ572" s="105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BM572" s="104"/>
      <c r="BN572" s="104"/>
      <c r="BO572" s="104"/>
      <c r="BP572" s="104"/>
      <c r="BQ572" s="104"/>
      <c r="BR572" s="104"/>
      <c r="BS572" s="104"/>
      <c r="BT572" s="104"/>
      <c r="BU572" s="104"/>
      <c r="BV572" s="104"/>
      <c r="BW572" s="104"/>
    </row>
    <row r="573" spans="43:75" x14ac:dyDescent="0.35">
      <c r="AQ573" s="105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/>
      <c r="BC573" s="104"/>
      <c r="BD573" s="104"/>
      <c r="BE573" s="104"/>
      <c r="BF573" s="104"/>
      <c r="BG573" s="104"/>
      <c r="BH573" s="104"/>
      <c r="BI573" s="104"/>
      <c r="BJ573" s="104"/>
      <c r="BK573" s="104"/>
      <c r="BL573" s="104"/>
      <c r="BM573" s="104"/>
      <c r="BN573" s="104"/>
      <c r="BO573" s="104"/>
      <c r="BP573" s="104"/>
      <c r="BQ573" s="104"/>
      <c r="BR573" s="104"/>
      <c r="BS573" s="104"/>
      <c r="BT573" s="104"/>
      <c r="BU573" s="104"/>
      <c r="BV573" s="104"/>
      <c r="BW573" s="104"/>
    </row>
    <row r="574" spans="43:75" x14ac:dyDescent="0.35">
      <c r="AQ574" s="105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/>
      <c r="BC574" s="104"/>
      <c r="BD574" s="104"/>
      <c r="BE574" s="104"/>
      <c r="BF574" s="104"/>
      <c r="BG574" s="104"/>
      <c r="BH574" s="104"/>
      <c r="BI574" s="104"/>
      <c r="BJ574" s="104"/>
      <c r="BK574" s="104"/>
      <c r="BL574" s="104"/>
      <c r="BM574" s="104"/>
      <c r="BN574" s="104"/>
      <c r="BO574" s="104"/>
      <c r="BP574" s="104"/>
      <c r="BQ574" s="104"/>
      <c r="BR574" s="104"/>
      <c r="BS574" s="104"/>
      <c r="BT574" s="104"/>
      <c r="BU574" s="104"/>
      <c r="BV574" s="104"/>
      <c r="BW574" s="104"/>
    </row>
    <row r="575" spans="43:75" x14ac:dyDescent="0.35">
      <c r="AQ575" s="105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/>
      <c r="BC575" s="104"/>
      <c r="BD575" s="104"/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BO575" s="104"/>
      <c r="BP575" s="104"/>
      <c r="BQ575" s="104"/>
      <c r="BR575" s="104"/>
      <c r="BS575" s="104"/>
      <c r="BT575" s="104"/>
      <c r="BU575" s="104"/>
      <c r="BV575" s="104"/>
      <c r="BW575" s="104"/>
    </row>
    <row r="576" spans="43:75" x14ac:dyDescent="0.35">
      <c r="AQ576" s="105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/>
      <c r="BC576" s="104"/>
      <c r="BD576" s="104"/>
      <c r="BE576" s="104"/>
      <c r="BF576" s="104"/>
      <c r="BG576" s="104"/>
      <c r="BH576" s="104"/>
      <c r="BI576" s="104"/>
      <c r="BJ576" s="104"/>
      <c r="BK576" s="104"/>
      <c r="BL576" s="104"/>
      <c r="BM576" s="104"/>
      <c r="BN576" s="104"/>
      <c r="BO576" s="104"/>
      <c r="BP576" s="104"/>
      <c r="BQ576" s="104"/>
      <c r="BR576" s="104"/>
      <c r="BS576" s="104"/>
      <c r="BT576" s="104"/>
      <c r="BU576" s="104"/>
      <c r="BV576" s="104"/>
      <c r="BW576" s="104"/>
    </row>
    <row r="577" spans="43:75" x14ac:dyDescent="0.35">
      <c r="AQ577" s="105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/>
      <c r="BC577" s="104"/>
      <c r="BD577" s="104"/>
      <c r="BE577" s="104"/>
      <c r="BF577" s="104"/>
      <c r="BG577" s="104"/>
      <c r="BH577" s="104"/>
      <c r="BI577" s="104"/>
      <c r="BJ577" s="104"/>
      <c r="BK577" s="104"/>
      <c r="BL577" s="104"/>
      <c r="BM577" s="104"/>
      <c r="BN577" s="104"/>
      <c r="BO577" s="104"/>
      <c r="BP577" s="104"/>
      <c r="BQ577" s="104"/>
      <c r="BR577" s="104"/>
      <c r="BS577" s="104"/>
      <c r="BT577" s="104"/>
      <c r="BU577" s="104"/>
      <c r="BV577" s="104"/>
      <c r="BW577" s="104"/>
    </row>
    <row r="578" spans="43:75" x14ac:dyDescent="0.35">
      <c r="AQ578" s="105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  <c r="BH578" s="104"/>
      <c r="BI578" s="104"/>
      <c r="BJ578" s="104"/>
      <c r="BK578" s="104"/>
      <c r="BL578" s="104"/>
      <c r="BM578" s="104"/>
      <c r="BN578" s="104"/>
      <c r="BO578" s="104"/>
      <c r="BP578" s="104"/>
      <c r="BQ578" s="104"/>
      <c r="BR578" s="104"/>
      <c r="BS578" s="104"/>
      <c r="BT578" s="104"/>
      <c r="BU578" s="104"/>
      <c r="BV578" s="104"/>
      <c r="BW578" s="104"/>
    </row>
    <row r="579" spans="43:75" x14ac:dyDescent="0.35">
      <c r="AQ579" s="105"/>
      <c r="AR579" s="104"/>
      <c r="AS579" s="104"/>
      <c r="AT579" s="104"/>
      <c r="AU579" s="104"/>
      <c r="AV579" s="104"/>
      <c r="AW579" s="104"/>
      <c r="AX579" s="104"/>
      <c r="AY579" s="104"/>
      <c r="AZ579" s="104"/>
      <c r="BA579" s="104"/>
      <c r="BB579" s="104"/>
      <c r="BC579" s="104"/>
      <c r="BD579" s="104"/>
      <c r="BE579" s="104"/>
      <c r="BF579" s="104"/>
      <c r="BG579" s="104"/>
      <c r="BH579" s="104"/>
      <c r="BI579" s="104"/>
      <c r="BJ579" s="104"/>
      <c r="BK579" s="104"/>
      <c r="BL579" s="104"/>
      <c r="BM579" s="104"/>
      <c r="BN579" s="104"/>
      <c r="BO579" s="104"/>
      <c r="BP579" s="104"/>
      <c r="BQ579" s="104"/>
      <c r="BR579" s="104"/>
      <c r="BS579" s="104"/>
      <c r="BT579" s="104"/>
      <c r="BU579" s="104"/>
      <c r="BV579" s="104"/>
      <c r="BW579" s="104"/>
    </row>
    <row r="580" spans="43:75" x14ac:dyDescent="0.35">
      <c r="AQ580" s="105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/>
      <c r="BC580" s="104"/>
      <c r="BD580" s="104"/>
      <c r="BE580" s="104"/>
      <c r="BF580" s="104"/>
      <c r="BG580" s="104"/>
      <c r="BH580" s="104"/>
      <c r="BI580" s="104"/>
      <c r="BJ580" s="104"/>
      <c r="BK580" s="104"/>
      <c r="BL580" s="104"/>
      <c r="BM580" s="104"/>
      <c r="BN580" s="104"/>
      <c r="BO580" s="104"/>
      <c r="BP580" s="104"/>
      <c r="BQ580" s="104"/>
      <c r="BR580" s="104"/>
      <c r="BS580" s="104"/>
      <c r="BT580" s="104"/>
      <c r="BU580" s="104"/>
      <c r="BV580" s="104"/>
      <c r="BW580" s="104"/>
    </row>
    <row r="581" spans="43:75" x14ac:dyDescent="0.35">
      <c r="AQ581" s="105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/>
      <c r="BC581" s="104"/>
      <c r="BD581" s="104"/>
      <c r="BE581" s="104"/>
      <c r="BF581" s="104"/>
      <c r="BG581" s="104"/>
      <c r="BH581" s="104"/>
      <c r="BI581" s="104"/>
      <c r="BJ581" s="104"/>
      <c r="BK581" s="104"/>
      <c r="BL581" s="104"/>
      <c r="BM581" s="104"/>
      <c r="BN581" s="104"/>
      <c r="BO581" s="104"/>
      <c r="BP581" s="104"/>
      <c r="BQ581" s="104"/>
      <c r="BR581" s="104"/>
      <c r="BS581" s="104"/>
      <c r="BT581" s="104"/>
      <c r="BU581" s="104"/>
      <c r="BV581" s="104"/>
      <c r="BW581" s="104"/>
    </row>
    <row r="582" spans="43:75" x14ac:dyDescent="0.35">
      <c r="AQ582" s="105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/>
      <c r="BC582" s="104"/>
      <c r="BD582" s="104"/>
      <c r="BE582" s="104"/>
      <c r="BF582" s="104"/>
      <c r="BG582" s="104"/>
      <c r="BH582" s="104"/>
      <c r="BI582" s="104"/>
      <c r="BJ582" s="104"/>
      <c r="BK582" s="104"/>
      <c r="BL582" s="104"/>
      <c r="BM582" s="104"/>
      <c r="BN582" s="104"/>
      <c r="BO582" s="104"/>
      <c r="BP582" s="104"/>
      <c r="BQ582" s="104"/>
      <c r="BR582" s="104"/>
      <c r="BS582" s="104"/>
      <c r="BT582" s="104"/>
      <c r="BU582" s="104"/>
      <c r="BV582" s="104"/>
      <c r="BW582" s="104"/>
    </row>
    <row r="583" spans="43:75" x14ac:dyDescent="0.35">
      <c r="AQ583" s="105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/>
      <c r="BC583" s="104"/>
      <c r="BD583" s="104"/>
      <c r="BE583" s="104"/>
      <c r="BF583" s="104"/>
      <c r="BG583" s="104"/>
      <c r="BH583" s="104"/>
      <c r="BI583" s="104"/>
      <c r="BJ583" s="104"/>
      <c r="BK583" s="104"/>
      <c r="BL583" s="104"/>
      <c r="BM583" s="104"/>
      <c r="BN583" s="104"/>
      <c r="BO583" s="104"/>
      <c r="BP583" s="104"/>
      <c r="BQ583" s="104"/>
      <c r="BR583" s="104"/>
      <c r="BS583" s="104"/>
      <c r="BT583" s="104"/>
      <c r="BU583" s="104"/>
      <c r="BV583" s="104"/>
      <c r="BW583" s="104"/>
    </row>
    <row r="584" spans="43:75" x14ac:dyDescent="0.35">
      <c r="AQ584" s="105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BN584" s="104"/>
      <c r="BO584" s="104"/>
      <c r="BP584" s="104"/>
      <c r="BQ584" s="104"/>
      <c r="BR584" s="104"/>
      <c r="BS584" s="104"/>
      <c r="BT584" s="104"/>
      <c r="BU584" s="104"/>
      <c r="BV584" s="104"/>
      <c r="BW584" s="104"/>
    </row>
    <row r="585" spans="43:75" x14ac:dyDescent="0.35">
      <c r="AQ585" s="105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BN585" s="104"/>
      <c r="BO585" s="104"/>
      <c r="BP585" s="104"/>
      <c r="BQ585" s="104"/>
      <c r="BR585" s="104"/>
      <c r="BS585" s="104"/>
      <c r="BT585" s="104"/>
      <c r="BU585" s="104"/>
      <c r="BV585" s="104"/>
      <c r="BW585" s="104"/>
    </row>
    <row r="586" spans="43:75" x14ac:dyDescent="0.35">
      <c r="AQ586" s="105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BN586" s="104"/>
      <c r="BO586" s="104"/>
      <c r="BP586" s="104"/>
      <c r="BQ586" s="104"/>
      <c r="BR586" s="104"/>
      <c r="BS586" s="104"/>
      <c r="BT586" s="104"/>
      <c r="BU586" s="104"/>
      <c r="BV586" s="104"/>
      <c r="BW586" s="104"/>
    </row>
    <row r="587" spans="43:75" x14ac:dyDescent="0.35">
      <c r="AQ587" s="105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/>
      <c r="BB587" s="104"/>
      <c r="BC587" s="104"/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BN587" s="104"/>
      <c r="BO587" s="104"/>
      <c r="BP587" s="104"/>
      <c r="BQ587" s="104"/>
      <c r="BR587" s="104"/>
      <c r="BS587" s="104"/>
      <c r="BT587" s="104"/>
      <c r="BU587" s="104"/>
      <c r="BV587" s="104"/>
      <c r="BW587" s="104"/>
    </row>
    <row r="588" spans="43:75" x14ac:dyDescent="0.35">
      <c r="AQ588" s="105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/>
      <c r="BB588" s="104"/>
      <c r="BC588" s="104"/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BN588" s="104"/>
      <c r="BO588" s="104"/>
      <c r="BP588" s="104"/>
      <c r="BQ588" s="104"/>
      <c r="BR588" s="104"/>
      <c r="BS588" s="104"/>
      <c r="BT588" s="104"/>
      <c r="BU588" s="104"/>
      <c r="BV588" s="104"/>
      <c r="BW588" s="104"/>
    </row>
    <row r="589" spans="43:75" x14ac:dyDescent="0.35">
      <c r="AQ589" s="105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BN589" s="104"/>
      <c r="BO589" s="104"/>
      <c r="BP589" s="104"/>
      <c r="BQ589" s="104"/>
      <c r="BR589" s="104"/>
      <c r="BS589" s="104"/>
      <c r="BT589" s="104"/>
      <c r="BU589" s="104"/>
      <c r="BV589" s="104"/>
      <c r="BW589" s="104"/>
    </row>
    <row r="590" spans="43:75" x14ac:dyDescent="0.35">
      <c r="AQ590" s="105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/>
      <c r="BB590" s="104"/>
      <c r="BC590" s="104"/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BN590" s="104"/>
      <c r="BO590" s="104"/>
      <c r="BP590" s="104"/>
      <c r="BQ590" s="104"/>
      <c r="BR590" s="104"/>
      <c r="BS590" s="104"/>
      <c r="BT590" s="104"/>
      <c r="BU590" s="104"/>
      <c r="BV590" s="104"/>
      <c r="BW590" s="104"/>
    </row>
    <row r="591" spans="43:75" x14ac:dyDescent="0.35">
      <c r="AQ591" s="105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/>
      <c r="BB591" s="104"/>
      <c r="BC591" s="104"/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BN591" s="104"/>
      <c r="BO591" s="104"/>
      <c r="BP591" s="104"/>
      <c r="BQ591" s="104"/>
      <c r="BR591" s="104"/>
      <c r="BS591" s="104"/>
      <c r="BT591" s="104"/>
      <c r="BU591" s="104"/>
      <c r="BV591" s="104"/>
      <c r="BW591" s="104"/>
    </row>
    <row r="592" spans="43:75" x14ac:dyDescent="0.35">
      <c r="AQ592" s="105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/>
      <c r="BB592" s="104"/>
      <c r="BC592" s="104"/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BN592" s="104"/>
      <c r="BO592" s="104"/>
      <c r="BP592" s="104"/>
      <c r="BQ592" s="104"/>
      <c r="BR592" s="104"/>
      <c r="BS592" s="104"/>
      <c r="BT592" s="104"/>
      <c r="BU592" s="104"/>
      <c r="BV592" s="104"/>
      <c r="BW592" s="104"/>
    </row>
    <row r="593" spans="43:75" x14ac:dyDescent="0.35">
      <c r="AQ593" s="105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BN593" s="104"/>
      <c r="BO593" s="104"/>
      <c r="BP593" s="104"/>
      <c r="BQ593" s="104"/>
      <c r="BR593" s="104"/>
      <c r="BS593" s="104"/>
      <c r="BT593" s="104"/>
      <c r="BU593" s="104"/>
      <c r="BV593" s="104"/>
      <c r="BW593" s="104"/>
    </row>
    <row r="594" spans="43:75" x14ac:dyDescent="0.35">
      <c r="AQ594" s="105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/>
      <c r="BB594" s="104"/>
      <c r="BC594" s="104"/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BN594" s="104"/>
      <c r="BO594" s="104"/>
      <c r="BP594" s="104"/>
      <c r="BQ594" s="104"/>
      <c r="BR594" s="104"/>
      <c r="BS594" s="104"/>
      <c r="BT594" s="104"/>
      <c r="BU594" s="104"/>
      <c r="BV594" s="104"/>
      <c r="BW594" s="104"/>
    </row>
    <row r="595" spans="43:75" x14ac:dyDescent="0.35">
      <c r="AQ595" s="105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/>
      <c r="BB595" s="104"/>
      <c r="BC595" s="104"/>
      <c r="BD595" s="104"/>
      <c r="BE595" s="104"/>
      <c r="BF595" s="104"/>
      <c r="BG595" s="104"/>
      <c r="BH595" s="104"/>
      <c r="BI595" s="104"/>
      <c r="BJ595" s="104"/>
      <c r="BK595" s="104"/>
      <c r="BL595" s="104"/>
      <c r="BM595" s="104"/>
      <c r="BN595" s="104"/>
      <c r="BO595" s="104"/>
      <c r="BP595" s="104"/>
      <c r="BQ595" s="104"/>
      <c r="BR595" s="104"/>
      <c r="BS595" s="104"/>
      <c r="BT595" s="104"/>
      <c r="BU595" s="104"/>
      <c r="BV595" s="104"/>
      <c r="BW595" s="104"/>
    </row>
    <row r="596" spans="43:75" x14ac:dyDescent="0.35">
      <c r="AQ596" s="105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BN596" s="104"/>
      <c r="BO596" s="104"/>
      <c r="BP596" s="104"/>
      <c r="BQ596" s="104"/>
      <c r="BR596" s="104"/>
      <c r="BS596" s="104"/>
      <c r="BT596" s="104"/>
      <c r="BU596" s="104"/>
      <c r="BV596" s="104"/>
      <c r="BW596" s="104"/>
    </row>
    <row r="597" spans="43:75" x14ac:dyDescent="0.35">
      <c r="AQ597" s="105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/>
      <c r="BB597" s="104"/>
      <c r="BC597" s="104"/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BN597" s="104"/>
      <c r="BO597" s="104"/>
      <c r="BP597" s="104"/>
      <c r="BQ597" s="104"/>
      <c r="BR597" s="104"/>
      <c r="BS597" s="104"/>
      <c r="BT597" s="104"/>
      <c r="BU597" s="104"/>
      <c r="BV597" s="104"/>
      <c r="BW597" s="104"/>
    </row>
    <row r="598" spans="43:75" x14ac:dyDescent="0.35">
      <c r="AQ598" s="105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/>
      <c r="BB598" s="104"/>
      <c r="BC598" s="104"/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BN598" s="104"/>
      <c r="BO598" s="104"/>
      <c r="BP598" s="104"/>
      <c r="BQ598" s="104"/>
      <c r="BR598" s="104"/>
      <c r="BS598" s="104"/>
      <c r="BT598" s="104"/>
      <c r="BU598" s="104"/>
      <c r="BV598" s="104"/>
      <c r="BW598" s="104"/>
    </row>
    <row r="599" spans="43:75" x14ac:dyDescent="0.35">
      <c r="AQ599" s="105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/>
      <c r="BB599" s="104"/>
      <c r="BC599" s="104"/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BN599" s="104"/>
      <c r="BO599" s="104"/>
      <c r="BP599" s="104"/>
      <c r="BQ599" s="104"/>
      <c r="BR599" s="104"/>
      <c r="BS599" s="104"/>
      <c r="BT599" s="104"/>
      <c r="BU599" s="104"/>
      <c r="BV599" s="104"/>
      <c r="BW599" s="104"/>
    </row>
    <row r="600" spans="43:75" x14ac:dyDescent="0.35">
      <c r="AQ600" s="105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BN600" s="104"/>
      <c r="BO600" s="104"/>
      <c r="BP600" s="104"/>
      <c r="BQ600" s="104"/>
      <c r="BR600" s="104"/>
      <c r="BS600" s="104"/>
      <c r="BT600" s="104"/>
      <c r="BU600" s="104"/>
      <c r="BV600" s="104"/>
      <c r="BW600" s="104"/>
    </row>
    <row r="601" spans="43:75" x14ac:dyDescent="0.35">
      <c r="AQ601" s="105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/>
      <c r="BB601" s="104"/>
      <c r="BC601" s="104"/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BN601" s="104"/>
      <c r="BO601" s="104"/>
      <c r="BP601" s="104"/>
      <c r="BQ601" s="104"/>
      <c r="BR601" s="104"/>
      <c r="BS601" s="104"/>
      <c r="BT601" s="104"/>
      <c r="BU601" s="104"/>
      <c r="BV601" s="104"/>
      <c r="BW601" s="104"/>
    </row>
    <row r="602" spans="43:75" x14ac:dyDescent="0.35">
      <c r="AQ602" s="105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/>
      <c r="BB602" s="104"/>
      <c r="BC602" s="104"/>
      <c r="BD602" s="104"/>
      <c r="BE602" s="104"/>
      <c r="BF602" s="104"/>
      <c r="BG602" s="104"/>
      <c r="BH602" s="104"/>
      <c r="BI602" s="104"/>
      <c r="BJ602" s="104"/>
      <c r="BK602" s="104"/>
      <c r="BL602" s="104"/>
      <c r="BM602" s="104"/>
      <c r="BN602" s="104"/>
      <c r="BO602" s="104"/>
      <c r="BP602" s="104"/>
      <c r="BQ602" s="104"/>
      <c r="BR602" s="104"/>
      <c r="BS602" s="104"/>
      <c r="BT602" s="104"/>
      <c r="BU602" s="104"/>
      <c r="BV602" s="104"/>
      <c r="BW602" s="104"/>
    </row>
    <row r="603" spans="43:75" x14ac:dyDescent="0.35">
      <c r="AQ603" s="105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/>
      <c r="BB603" s="104"/>
      <c r="BC603" s="104"/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BN603" s="104"/>
      <c r="BO603" s="104"/>
      <c r="BP603" s="104"/>
      <c r="BQ603" s="104"/>
      <c r="BR603" s="104"/>
      <c r="BS603" s="104"/>
      <c r="BT603" s="104"/>
      <c r="BU603" s="104"/>
      <c r="BV603" s="104"/>
      <c r="BW603" s="104"/>
    </row>
    <row r="604" spans="43:75" x14ac:dyDescent="0.35">
      <c r="AQ604" s="105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/>
      <c r="BB604" s="104"/>
      <c r="BC604" s="104"/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BN604" s="104"/>
      <c r="BO604" s="104"/>
      <c r="BP604" s="104"/>
      <c r="BQ604" s="104"/>
      <c r="BR604" s="104"/>
      <c r="BS604" s="104"/>
      <c r="BT604" s="104"/>
      <c r="BU604" s="104"/>
      <c r="BV604" s="104"/>
      <c r="BW604" s="104"/>
    </row>
    <row r="605" spans="43:75" x14ac:dyDescent="0.35">
      <c r="AQ605" s="105"/>
      <c r="AR605" s="104"/>
      <c r="AS605" s="104"/>
      <c r="AT605" s="104"/>
      <c r="AU605" s="104"/>
      <c r="AV605" s="104"/>
      <c r="AW605" s="104"/>
      <c r="AX605" s="104"/>
      <c r="AY605" s="104"/>
      <c r="AZ605" s="104"/>
      <c r="BA605" s="104"/>
      <c r="BB605" s="104"/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BN605" s="104"/>
      <c r="BO605" s="104"/>
      <c r="BP605" s="104"/>
      <c r="BQ605" s="104"/>
      <c r="BR605" s="104"/>
      <c r="BS605" s="104"/>
      <c r="BT605" s="104"/>
      <c r="BU605" s="104"/>
      <c r="BV605" s="104"/>
      <c r="BW605" s="104"/>
    </row>
    <row r="606" spans="43:75" x14ac:dyDescent="0.35">
      <c r="AQ606" s="105"/>
      <c r="AR606" s="104"/>
      <c r="AS606" s="104"/>
      <c r="AT606" s="104"/>
      <c r="AU606" s="104"/>
      <c r="AV606" s="104"/>
      <c r="AW606" s="104"/>
      <c r="AX606" s="104"/>
      <c r="AY606" s="104"/>
      <c r="AZ606" s="104"/>
      <c r="BA606" s="104"/>
      <c r="BB606" s="104"/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BN606" s="104"/>
      <c r="BO606" s="104"/>
      <c r="BP606" s="104"/>
      <c r="BQ606" s="104"/>
      <c r="BR606" s="104"/>
      <c r="BS606" s="104"/>
      <c r="BT606" s="104"/>
      <c r="BU606" s="104"/>
      <c r="BV606" s="104"/>
      <c r="BW606" s="104"/>
    </row>
    <row r="607" spans="43:75" x14ac:dyDescent="0.35">
      <c r="AQ607" s="105"/>
      <c r="AR607" s="104"/>
      <c r="AS607" s="104"/>
      <c r="AT607" s="104"/>
      <c r="AU607" s="104"/>
      <c r="AV607" s="104"/>
      <c r="AW607" s="104"/>
      <c r="AX607" s="104"/>
      <c r="AY607" s="104"/>
      <c r="AZ607" s="104"/>
      <c r="BA607" s="104"/>
      <c r="BB607" s="104"/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BN607" s="104"/>
      <c r="BO607" s="104"/>
      <c r="BP607" s="104"/>
      <c r="BQ607" s="104"/>
      <c r="BR607" s="104"/>
      <c r="BS607" s="104"/>
      <c r="BT607" s="104"/>
      <c r="BU607" s="104"/>
      <c r="BV607" s="104"/>
      <c r="BW607" s="104"/>
    </row>
    <row r="608" spans="43:75" x14ac:dyDescent="0.35">
      <c r="AQ608" s="105"/>
      <c r="AR608" s="104"/>
      <c r="AS608" s="104"/>
      <c r="AT608" s="104"/>
      <c r="AU608" s="104"/>
      <c r="AV608" s="104"/>
      <c r="AW608" s="104"/>
      <c r="AX608" s="104"/>
      <c r="AY608" s="104"/>
      <c r="AZ608" s="104"/>
      <c r="BA608" s="104"/>
      <c r="BB608" s="104"/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BN608" s="104"/>
      <c r="BO608" s="104"/>
      <c r="BP608" s="104"/>
      <c r="BQ608" s="104"/>
      <c r="BR608" s="104"/>
      <c r="BS608" s="104"/>
      <c r="BT608" s="104"/>
      <c r="BU608" s="104"/>
      <c r="BV608" s="104"/>
      <c r="BW608" s="104"/>
    </row>
    <row r="609" spans="43:75" x14ac:dyDescent="0.35">
      <c r="AQ609" s="105"/>
      <c r="AR609" s="104"/>
      <c r="AS609" s="104"/>
      <c r="AT609" s="104"/>
      <c r="AU609" s="104"/>
      <c r="AV609" s="104"/>
      <c r="AW609" s="104"/>
      <c r="AX609" s="104"/>
      <c r="AY609" s="104"/>
      <c r="AZ609" s="104"/>
      <c r="BA609" s="104"/>
      <c r="BB609" s="104"/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BN609" s="104"/>
      <c r="BO609" s="104"/>
      <c r="BP609" s="104"/>
      <c r="BQ609" s="104"/>
      <c r="BR609" s="104"/>
      <c r="BS609" s="104"/>
      <c r="BT609" s="104"/>
      <c r="BU609" s="104"/>
      <c r="BV609" s="104"/>
      <c r="BW609" s="104"/>
    </row>
    <row r="610" spans="43:75" x14ac:dyDescent="0.35">
      <c r="AQ610" s="105"/>
      <c r="AR610" s="104"/>
      <c r="AS610" s="104"/>
      <c r="AT610" s="104"/>
      <c r="AU610" s="104"/>
      <c r="AV610" s="104"/>
      <c r="AW610" s="104"/>
      <c r="AX610" s="104"/>
      <c r="AY610" s="104"/>
      <c r="AZ610" s="104"/>
      <c r="BA610" s="104"/>
      <c r="BB610" s="104"/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BN610" s="104"/>
      <c r="BO610" s="104"/>
      <c r="BP610" s="104"/>
      <c r="BQ610" s="104"/>
      <c r="BR610" s="104"/>
      <c r="BS610" s="104"/>
      <c r="BT610" s="104"/>
      <c r="BU610" s="104"/>
      <c r="BV610" s="104"/>
      <c r="BW610" s="104"/>
    </row>
    <row r="611" spans="43:75" x14ac:dyDescent="0.35">
      <c r="AQ611" s="105"/>
      <c r="AR611" s="104"/>
      <c r="AS611" s="104"/>
      <c r="AT611" s="104"/>
      <c r="AU611" s="104"/>
      <c r="AV611" s="104"/>
      <c r="AW611" s="104"/>
      <c r="AX611" s="104"/>
      <c r="AY611" s="104"/>
      <c r="AZ611" s="104"/>
      <c r="BA611" s="104"/>
      <c r="BB611" s="104"/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BN611" s="104"/>
      <c r="BO611" s="104"/>
      <c r="BP611" s="104"/>
      <c r="BQ611" s="104"/>
      <c r="BR611" s="104"/>
      <c r="BS611" s="104"/>
      <c r="BT611" s="104"/>
      <c r="BU611" s="104"/>
      <c r="BV611" s="104"/>
      <c r="BW611" s="104"/>
    </row>
    <row r="612" spans="43:75" x14ac:dyDescent="0.35">
      <c r="AQ612" s="105"/>
      <c r="AR612" s="104"/>
      <c r="AS612" s="104"/>
      <c r="AT612" s="104"/>
      <c r="AU612" s="104"/>
      <c r="AV612" s="104"/>
      <c r="AW612" s="104"/>
      <c r="AX612" s="104"/>
      <c r="AY612" s="104"/>
      <c r="AZ612" s="104"/>
      <c r="BA612" s="104"/>
      <c r="BB612" s="104"/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BN612" s="104"/>
      <c r="BO612" s="104"/>
      <c r="BP612" s="104"/>
      <c r="BQ612" s="104"/>
      <c r="BR612" s="104"/>
      <c r="BS612" s="104"/>
      <c r="BT612" s="104"/>
      <c r="BU612" s="104"/>
      <c r="BV612" s="104"/>
      <c r="BW612" s="104"/>
    </row>
    <row r="613" spans="43:75" x14ac:dyDescent="0.35">
      <c r="AQ613" s="105"/>
      <c r="AR613" s="104"/>
      <c r="AS613" s="104"/>
      <c r="AT613" s="104"/>
      <c r="AU613" s="104"/>
      <c r="AV613" s="104"/>
      <c r="AW613" s="104"/>
      <c r="AX613" s="104"/>
      <c r="AY613" s="104"/>
      <c r="AZ613" s="104"/>
      <c r="BA613" s="104"/>
      <c r="BB613" s="104"/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BN613" s="104"/>
      <c r="BO613" s="104"/>
      <c r="BP613" s="104"/>
      <c r="BQ613" s="104"/>
      <c r="BR613" s="104"/>
      <c r="BS613" s="104"/>
      <c r="BT613" s="104"/>
      <c r="BU613" s="104"/>
      <c r="BV613" s="104"/>
      <c r="BW613" s="104"/>
    </row>
    <row r="614" spans="43:75" x14ac:dyDescent="0.35">
      <c r="AQ614" s="105"/>
      <c r="AR614" s="104"/>
      <c r="AS614" s="104"/>
      <c r="AT614" s="104"/>
      <c r="AU614" s="104"/>
      <c r="AV614" s="104"/>
      <c r="AW614" s="104"/>
      <c r="AX614" s="104"/>
      <c r="AY614" s="104"/>
      <c r="AZ614" s="104"/>
      <c r="BA614" s="104"/>
      <c r="BB614" s="104"/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BN614" s="104"/>
      <c r="BO614" s="104"/>
      <c r="BP614" s="104"/>
      <c r="BQ614" s="104"/>
      <c r="BR614" s="104"/>
      <c r="BS614" s="104"/>
      <c r="BT614" s="104"/>
      <c r="BU614" s="104"/>
      <c r="BV614" s="104"/>
      <c r="BW614" s="104"/>
    </row>
    <row r="615" spans="43:75" x14ac:dyDescent="0.35">
      <c r="AQ615" s="105"/>
      <c r="AR615" s="104"/>
      <c r="AS615" s="104"/>
      <c r="AT615" s="104"/>
      <c r="AU615" s="104"/>
      <c r="AV615" s="104"/>
      <c r="AW615" s="104"/>
      <c r="AX615" s="104"/>
      <c r="AY615" s="104"/>
      <c r="AZ615" s="104"/>
      <c r="BA615" s="104"/>
      <c r="BB615" s="104"/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BN615" s="104"/>
      <c r="BO615" s="104"/>
      <c r="BP615" s="104"/>
      <c r="BQ615" s="104"/>
      <c r="BR615" s="104"/>
      <c r="BS615" s="104"/>
      <c r="BT615" s="104"/>
      <c r="BU615" s="104"/>
      <c r="BV615" s="104"/>
      <c r="BW615" s="104"/>
    </row>
    <row r="616" spans="43:75" x14ac:dyDescent="0.35">
      <c r="AQ616" s="105"/>
      <c r="AR616" s="104"/>
      <c r="AS616" s="104"/>
      <c r="AT616" s="104"/>
      <c r="AU616" s="104"/>
      <c r="AV616" s="104"/>
      <c r="AW616" s="104"/>
      <c r="AX616" s="104"/>
      <c r="AY616" s="104"/>
      <c r="AZ616" s="104"/>
      <c r="BA616" s="104"/>
      <c r="BB616" s="104"/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BN616" s="104"/>
      <c r="BO616" s="104"/>
      <c r="BP616" s="104"/>
      <c r="BQ616" s="104"/>
      <c r="BR616" s="104"/>
      <c r="BS616" s="104"/>
      <c r="BT616" s="104"/>
      <c r="BU616" s="104"/>
      <c r="BV616" s="104"/>
      <c r="BW616" s="104"/>
    </row>
    <row r="617" spans="43:75" x14ac:dyDescent="0.35">
      <c r="AQ617" s="105"/>
      <c r="AR617" s="104"/>
      <c r="AS617" s="104"/>
      <c r="AT617" s="104"/>
      <c r="AU617" s="104"/>
      <c r="AV617" s="104"/>
      <c r="AW617" s="104"/>
      <c r="AX617" s="104"/>
      <c r="AY617" s="104"/>
      <c r="AZ617" s="104"/>
      <c r="BA617" s="104"/>
      <c r="BB617" s="104"/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BN617" s="104"/>
      <c r="BO617" s="104"/>
      <c r="BP617" s="104"/>
      <c r="BQ617" s="104"/>
      <c r="BR617" s="104"/>
      <c r="BS617" s="104"/>
      <c r="BT617" s="104"/>
      <c r="BU617" s="104"/>
      <c r="BV617" s="104"/>
      <c r="BW617" s="104"/>
    </row>
    <row r="618" spans="43:75" x14ac:dyDescent="0.35">
      <c r="AQ618" s="105"/>
      <c r="AR618" s="104"/>
      <c r="AS618" s="104"/>
      <c r="AT618" s="104"/>
      <c r="AU618" s="104"/>
      <c r="AV618" s="104"/>
      <c r="AW618" s="104"/>
      <c r="AX618" s="104"/>
      <c r="AY618" s="104"/>
      <c r="AZ618" s="104"/>
      <c r="BA618" s="104"/>
      <c r="BB618" s="104"/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BN618" s="104"/>
      <c r="BO618" s="104"/>
      <c r="BP618" s="104"/>
      <c r="BQ618" s="104"/>
      <c r="BR618" s="104"/>
      <c r="BS618" s="104"/>
      <c r="BT618" s="104"/>
      <c r="BU618" s="104"/>
      <c r="BV618" s="104"/>
      <c r="BW618" s="104"/>
    </row>
    <row r="619" spans="43:75" x14ac:dyDescent="0.35">
      <c r="AQ619" s="105"/>
      <c r="AR619" s="104"/>
      <c r="AS619" s="104"/>
      <c r="AT619" s="104"/>
      <c r="AU619" s="104"/>
      <c r="AV619" s="104"/>
      <c r="AW619" s="104"/>
      <c r="AX619" s="104"/>
      <c r="AY619" s="104"/>
      <c r="AZ619" s="104"/>
      <c r="BA619" s="104"/>
      <c r="BB619" s="104"/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BN619" s="104"/>
      <c r="BO619" s="104"/>
      <c r="BP619" s="104"/>
      <c r="BQ619" s="104"/>
      <c r="BR619" s="104"/>
      <c r="BS619" s="104"/>
      <c r="BT619" s="104"/>
      <c r="BU619" s="104"/>
      <c r="BV619" s="104"/>
      <c r="BW619" s="104"/>
    </row>
    <row r="620" spans="43:75" x14ac:dyDescent="0.35">
      <c r="AQ620" s="105"/>
      <c r="AR620" s="104"/>
      <c r="AS620" s="104"/>
      <c r="AT620" s="104"/>
      <c r="AU620" s="104"/>
      <c r="AV620" s="104"/>
      <c r="AW620" s="104"/>
      <c r="AX620" s="104"/>
      <c r="AY620" s="104"/>
      <c r="AZ620" s="104"/>
      <c r="BA620" s="104"/>
      <c r="BB620" s="104"/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BN620" s="104"/>
      <c r="BO620" s="104"/>
      <c r="BP620" s="104"/>
      <c r="BQ620" s="104"/>
      <c r="BR620" s="104"/>
      <c r="BS620" s="104"/>
      <c r="BT620" s="104"/>
      <c r="BU620" s="104"/>
      <c r="BV620" s="104"/>
      <c r="BW620" s="104"/>
    </row>
    <row r="621" spans="43:75" x14ac:dyDescent="0.35">
      <c r="AQ621" s="105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BN621" s="104"/>
      <c r="BO621" s="104"/>
      <c r="BP621" s="104"/>
      <c r="BQ621" s="104"/>
      <c r="BR621" s="104"/>
      <c r="BS621" s="104"/>
      <c r="BT621" s="104"/>
      <c r="BU621" s="104"/>
      <c r="BV621" s="104"/>
      <c r="BW621" s="104"/>
    </row>
    <row r="622" spans="43:75" x14ac:dyDescent="0.35">
      <c r="AQ622" s="105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BN622" s="104"/>
      <c r="BO622" s="104"/>
      <c r="BP622" s="104"/>
      <c r="BQ622" s="104"/>
      <c r="BR622" s="104"/>
      <c r="BS622" s="104"/>
      <c r="BT622" s="104"/>
      <c r="BU622" s="104"/>
      <c r="BV622" s="104"/>
      <c r="BW622" s="104"/>
    </row>
    <row r="623" spans="43:75" x14ac:dyDescent="0.35">
      <c r="AQ623" s="105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BN623" s="104"/>
      <c r="BO623" s="104"/>
      <c r="BP623" s="104"/>
      <c r="BQ623" s="104"/>
      <c r="BR623" s="104"/>
      <c r="BS623" s="104"/>
      <c r="BT623" s="104"/>
      <c r="BU623" s="104"/>
      <c r="BV623" s="104"/>
      <c r="BW623" s="104"/>
    </row>
    <row r="624" spans="43:75" x14ac:dyDescent="0.35">
      <c r="AQ624" s="105"/>
      <c r="AR624" s="104"/>
      <c r="AS624" s="104"/>
      <c r="AT624" s="104"/>
      <c r="AU624" s="104"/>
      <c r="AV624" s="104"/>
      <c r="AW624" s="104"/>
      <c r="AX624" s="104"/>
      <c r="AY624" s="104"/>
      <c r="AZ624" s="104"/>
      <c r="BA624" s="104"/>
      <c r="BB624" s="104"/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BN624" s="104"/>
      <c r="BO624" s="104"/>
      <c r="BP624" s="104"/>
      <c r="BQ624" s="104"/>
      <c r="BR624" s="104"/>
      <c r="BS624" s="104"/>
      <c r="BT624" s="104"/>
      <c r="BU624" s="104"/>
      <c r="BV624" s="104"/>
      <c r="BW624" s="104"/>
    </row>
    <row r="625" spans="43:75" x14ac:dyDescent="0.35">
      <c r="AQ625" s="105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BN625" s="104"/>
      <c r="BO625" s="104"/>
      <c r="BP625" s="104"/>
      <c r="BQ625" s="104"/>
      <c r="BR625" s="104"/>
      <c r="BS625" s="104"/>
      <c r="BT625" s="104"/>
      <c r="BU625" s="104"/>
      <c r="BV625" s="104"/>
      <c r="BW625" s="104"/>
    </row>
    <row r="626" spans="43:75" x14ac:dyDescent="0.35">
      <c r="AQ626" s="105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BN626" s="104"/>
      <c r="BO626" s="104"/>
      <c r="BP626" s="104"/>
      <c r="BQ626" s="104"/>
      <c r="BR626" s="104"/>
      <c r="BS626" s="104"/>
      <c r="BT626" s="104"/>
      <c r="BU626" s="104"/>
      <c r="BV626" s="104"/>
      <c r="BW626" s="104"/>
    </row>
    <row r="627" spans="43:75" x14ac:dyDescent="0.35">
      <c r="AQ627" s="105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BN627" s="104"/>
      <c r="BO627" s="104"/>
      <c r="BP627" s="104"/>
      <c r="BQ627" s="104"/>
      <c r="BR627" s="104"/>
      <c r="BS627" s="104"/>
      <c r="BT627" s="104"/>
      <c r="BU627" s="104"/>
      <c r="BV627" s="104"/>
      <c r="BW627" s="104"/>
    </row>
    <row r="628" spans="43:75" x14ac:dyDescent="0.35">
      <c r="AQ628" s="105"/>
      <c r="AR628" s="104"/>
      <c r="AS628" s="104"/>
      <c r="AT628" s="104"/>
      <c r="AU628" s="104"/>
      <c r="AV628" s="104"/>
      <c r="AW628" s="104"/>
      <c r="AX628" s="104"/>
      <c r="AY628" s="104"/>
      <c r="AZ628" s="104"/>
      <c r="BA628" s="104"/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BN628" s="104"/>
      <c r="BO628" s="104"/>
      <c r="BP628" s="104"/>
      <c r="BQ628" s="104"/>
      <c r="BR628" s="104"/>
      <c r="BS628" s="104"/>
      <c r="BT628" s="104"/>
      <c r="BU628" s="104"/>
      <c r="BV628" s="104"/>
      <c r="BW628" s="104"/>
    </row>
    <row r="629" spans="43:75" x14ac:dyDescent="0.35">
      <c r="AQ629" s="105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BN629" s="104"/>
      <c r="BO629" s="104"/>
      <c r="BP629" s="104"/>
      <c r="BQ629" s="104"/>
      <c r="BR629" s="104"/>
      <c r="BS629" s="104"/>
      <c r="BT629" s="104"/>
      <c r="BU629" s="104"/>
      <c r="BV629" s="104"/>
      <c r="BW629" s="104"/>
    </row>
    <row r="630" spans="43:75" x14ac:dyDescent="0.35">
      <c r="AQ630" s="105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BN630" s="104"/>
      <c r="BO630" s="104"/>
      <c r="BP630" s="104"/>
      <c r="BQ630" s="104"/>
      <c r="BR630" s="104"/>
      <c r="BS630" s="104"/>
      <c r="BT630" s="104"/>
      <c r="BU630" s="104"/>
      <c r="BV630" s="104"/>
      <c r="BW630" s="104"/>
    </row>
    <row r="631" spans="43:75" x14ac:dyDescent="0.35">
      <c r="AQ631" s="105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BN631" s="104"/>
      <c r="BO631" s="104"/>
      <c r="BP631" s="104"/>
      <c r="BQ631" s="104"/>
      <c r="BR631" s="104"/>
      <c r="BS631" s="104"/>
      <c r="BT631" s="104"/>
      <c r="BU631" s="104"/>
      <c r="BV631" s="104"/>
      <c r="BW631" s="104"/>
    </row>
    <row r="632" spans="43:75" x14ac:dyDescent="0.35">
      <c r="AQ632" s="105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BN632" s="104"/>
      <c r="BO632" s="104"/>
      <c r="BP632" s="104"/>
      <c r="BQ632" s="104"/>
      <c r="BR632" s="104"/>
      <c r="BS632" s="104"/>
      <c r="BT632" s="104"/>
      <c r="BU632" s="104"/>
      <c r="BV632" s="104"/>
      <c r="BW632" s="104"/>
    </row>
    <row r="633" spans="43:75" x14ac:dyDescent="0.35">
      <c r="AQ633" s="105"/>
      <c r="AR633" s="104"/>
      <c r="AS633" s="104"/>
      <c r="AT633" s="104"/>
      <c r="AU633" s="104"/>
      <c r="AV633" s="104"/>
      <c r="AW633" s="104"/>
      <c r="AX633" s="104"/>
      <c r="AY633" s="104"/>
      <c r="AZ633" s="104"/>
      <c r="BA633" s="104"/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BN633" s="104"/>
      <c r="BO633" s="104"/>
      <c r="BP633" s="104"/>
      <c r="BQ633" s="104"/>
      <c r="BR633" s="104"/>
      <c r="BS633" s="104"/>
      <c r="BT633" s="104"/>
      <c r="BU633" s="104"/>
      <c r="BV633" s="104"/>
      <c r="BW633" s="104"/>
    </row>
    <row r="634" spans="43:75" x14ac:dyDescent="0.35">
      <c r="AQ634" s="105"/>
      <c r="AR634" s="104"/>
      <c r="AS634" s="104"/>
      <c r="AT634" s="104"/>
      <c r="AU634" s="104"/>
      <c r="AV634" s="104"/>
      <c r="AW634" s="104"/>
      <c r="AX634" s="104"/>
      <c r="AY634" s="104"/>
      <c r="AZ634" s="104"/>
      <c r="BA634" s="104"/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BN634" s="104"/>
      <c r="BO634" s="104"/>
      <c r="BP634" s="104"/>
      <c r="BQ634" s="104"/>
      <c r="BR634" s="104"/>
      <c r="BS634" s="104"/>
      <c r="BT634" s="104"/>
      <c r="BU634" s="104"/>
      <c r="BV634" s="104"/>
      <c r="BW634" s="104"/>
    </row>
    <row r="635" spans="43:75" x14ac:dyDescent="0.35">
      <c r="AQ635" s="105"/>
      <c r="AR635" s="104"/>
      <c r="AS635" s="104"/>
      <c r="AT635" s="104"/>
      <c r="AU635" s="104"/>
      <c r="AV635" s="104"/>
      <c r="AW635" s="104"/>
      <c r="AX635" s="104"/>
      <c r="AY635" s="104"/>
      <c r="AZ635" s="104"/>
      <c r="BA635" s="104"/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BN635" s="104"/>
      <c r="BO635" s="104"/>
      <c r="BP635" s="104"/>
      <c r="BQ635" s="104"/>
      <c r="BR635" s="104"/>
      <c r="BS635" s="104"/>
      <c r="BT635" s="104"/>
      <c r="BU635" s="104"/>
      <c r="BV635" s="104"/>
      <c r="BW635" s="104"/>
    </row>
    <row r="636" spans="43:75" x14ac:dyDescent="0.35">
      <c r="AQ636" s="105"/>
      <c r="AR636" s="104"/>
      <c r="AS636" s="104"/>
      <c r="AT636" s="104"/>
      <c r="AU636" s="104"/>
      <c r="AV636" s="104"/>
      <c r="AW636" s="104"/>
      <c r="AX636" s="104"/>
      <c r="AY636" s="104"/>
      <c r="AZ636" s="104"/>
      <c r="BA636" s="104"/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BN636" s="104"/>
      <c r="BO636" s="104"/>
      <c r="BP636" s="104"/>
      <c r="BQ636" s="104"/>
      <c r="BR636" s="104"/>
      <c r="BS636" s="104"/>
      <c r="BT636" s="104"/>
      <c r="BU636" s="104"/>
      <c r="BV636" s="104"/>
      <c r="BW636" s="104"/>
    </row>
    <row r="637" spans="43:75" x14ac:dyDescent="0.35">
      <c r="AQ637" s="105"/>
      <c r="AR637" s="104"/>
      <c r="AS637" s="104"/>
      <c r="AT637" s="104"/>
      <c r="AU637" s="104"/>
      <c r="AV637" s="104"/>
      <c r="AW637" s="104"/>
      <c r="AX637" s="104"/>
      <c r="AY637" s="104"/>
      <c r="AZ637" s="104"/>
      <c r="BA637" s="104"/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BN637" s="104"/>
      <c r="BO637" s="104"/>
      <c r="BP637" s="104"/>
      <c r="BQ637" s="104"/>
      <c r="BR637" s="104"/>
      <c r="BS637" s="104"/>
      <c r="BT637" s="104"/>
      <c r="BU637" s="104"/>
      <c r="BV637" s="104"/>
      <c r="BW637" s="104"/>
    </row>
    <row r="638" spans="43:75" x14ac:dyDescent="0.35">
      <c r="AQ638" s="105"/>
      <c r="AR638" s="104"/>
      <c r="AS638" s="104"/>
      <c r="AT638" s="104"/>
      <c r="AU638" s="104"/>
      <c r="AV638" s="104"/>
      <c r="AW638" s="104"/>
      <c r="AX638" s="104"/>
      <c r="AY638" s="104"/>
      <c r="AZ638" s="104"/>
      <c r="BA638" s="104"/>
      <c r="BB638" s="104"/>
      <c r="BC638" s="104"/>
      <c r="BD638" s="104"/>
      <c r="BE638" s="104"/>
      <c r="BF638" s="104"/>
      <c r="BG638" s="104"/>
      <c r="BH638" s="104"/>
      <c r="BI638" s="104"/>
      <c r="BJ638" s="104"/>
      <c r="BK638" s="104"/>
      <c r="BL638" s="104"/>
      <c r="BM638" s="104"/>
      <c r="BN638" s="104"/>
      <c r="BO638" s="104"/>
      <c r="BP638" s="104"/>
      <c r="BQ638" s="104"/>
      <c r="BR638" s="104"/>
      <c r="BS638" s="104"/>
      <c r="BT638" s="104"/>
      <c r="BU638" s="104"/>
      <c r="BV638" s="104"/>
      <c r="BW638" s="104"/>
    </row>
    <row r="639" spans="43:75" x14ac:dyDescent="0.35">
      <c r="AQ639" s="105"/>
      <c r="AR639" s="104"/>
      <c r="AS639" s="104"/>
      <c r="AT639" s="104"/>
      <c r="AU639" s="104"/>
      <c r="AV639" s="104"/>
      <c r="AW639" s="104"/>
      <c r="AX639" s="104"/>
      <c r="AY639" s="104"/>
      <c r="AZ639" s="104"/>
      <c r="BA639" s="104"/>
      <c r="BB639" s="104"/>
      <c r="BC639" s="104"/>
      <c r="BD639" s="104"/>
      <c r="BE639" s="104"/>
      <c r="BF639" s="104"/>
      <c r="BG639" s="104"/>
      <c r="BH639" s="104"/>
      <c r="BI639" s="104"/>
      <c r="BJ639" s="104"/>
      <c r="BK639" s="104"/>
      <c r="BL639" s="104"/>
      <c r="BM639" s="104"/>
      <c r="BN639" s="104"/>
      <c r="BO639" s="104"/>
      <c r="BP639" s="104"/>
      <c r="BQ639" s="104"/>
      <c r="BR639" s="104"/>
      <c r="BS639" s="104"/>
      <c r="BT639" s="104"/>
      <c r="BU639" s="104"/>
      <c r="BV639" s="104"/>
      <c r="BW639" s="104"/>
    </row>
    <row r="640" spans="43:75" x14ac:dyDescent="0.35">
      <c r="AQ640" s="105"/>
      <c r="AR640" s="104"/>
      <c r="AS640" s="104"/>
      <c r="AT640" s="104"/>
      <c r="AU640" s="104"/>
      <c r="AV640" s="104"/>
      <c r="AW640" s="104"/>
      <c r="AX640" s="104"/>
      <c r="AY640" s="104"/>
      <c r="AZ640" s="104"/>
      <c r="BA640" s="104"/>
      <c r="BB640" s="104"/>
      <c r="BC640" s="104"/>
      <c r="BD640" s="104"/>
      <c r="BE640" s="104"/>
      <c r="BF640" s="104"/>
      <c r="BG640" s="104"/>
      <c r="BH640" s="104"/>
      <c r="BI640" s="104"/>
      <c r="BJ640" s="104"/>
      <c r="BK640" s="104"/>
      <c r="BL640" s="104"/>
      <c r="BM640" s="104"/>
      <c r="BN640" s="104"/>
      <c r="BO640" s="104"/>
      <c r="BP640" s="104"/>
      <c r="BQ640" s="104"/>
      <c r="BR640" s="104"/>
      <c r="BS640" s="104"/>
      <c r="BT640" s="104"/>
      <c r="BU640" s="104"/>
      <c r="BV640" s="104"/>
      <c r="BW640" s="104"/>
    </row>
    <row r="641" spans="43:75" x14ac:dyDescent="0.35">
      <c r="AQ641" s="105"/>
      <c r="AR641" s="104"/>
      <c r="AS641" s="104"/>
      <c r="AT641" s="104"/>
      <c r="AU641" s="104"/>
      <c r="AV641" s="104"/>
      <c r="AW641" s="104"/>
      <c r="AX641" s="104"/>
      <c r="AY641" s="104"/>
      <c r="AZ641" s="104"/>
      <c r="BA641" s="104"/>
      <c r="BB641" s="104"/>
      <c r="BC641" s="104"/>
      <c r="BD641" s="104"/>
      <c r="BE641" s="104"/>
      <c r="BF641" s="104"/>
      <c r="BG641" s="104"/>
      <c r="BH641" s="104"/>
      <c r="BI641" s="104"/>
      <c r="BJ641" s="104"/>
      <c r="BK641" s="104"/>
      <c r="BL641" s="104"/>
      <c r="BM641" s="104"/>
      <c r="BN641" s="104"/>
      <c r="BO641" s="104"/>
      <c r="BP641" s="104"/>
      <c r="BQ641" s="104"/>
      <c r="BR641" s="104"/>
      <c r="BS641" s="104"/>
      <c r="BT641" s="104"/>
      <c r="BU641" s="104"/>
      <c r="BV641" s="104"/>
      <c r="BW641" s="104"/>
    </row>
    <row r="642" spans="43:75" x14ac:dyDescent="0.35">
      <c r="AQ642" s="105"/>
      <c r="AR642" s="104"/>
      <c r="AS642" s="104"/>
      <c r="AT642" s="104"/>
      <c r="AU642" s="104"/>
      <c r="AV642" s="104"/>
      <c r="AW642" s="104"/>
      <c r="AX642" s="104"/>
      <c r="AY642" s="104"/>
      <c r="AZ642" s="104"/>
      <c r="BA642" s="104"/>
      <c r="BB642" s="104"/>
      <c r="BC642" s="104"/>
      <c r="BD642" s="104"/>
      <c r="BE642" s="104"/>
      <c r="BF642" s="104"/>
      <c r="BG642" s="104"/>
      <c r="BH642" s="104"/>
      <c r="BI642" s="104"/>
      <c r="BJ642" s="104"/>
      <c r="BK642" s="104"/>
      <c r="BL642" s="104"/>
      <c r="BM642" s="104"/>
      <c r="BN642" s="104"/>
      <c r="BO642" s="104"/>
      <c r="BP642" s="104"/>
      <c r="BQ642" s="104"/>
      <c r="BR642" s="104"/>
      <c r="BS642" s="104"/>
      <c r="BT642" s="104"/>
      <c r="BU642" s="104"/>
      <c r="BV642" s="104"/>
      <c r="BW642" s="104"/>
    </row>
    <row r="643" spans="43:75" x14ac:dyDescent="0.35">
      <c r="AQ643" s="105"/>
      <c r="AR643" s="104"/>
      <c r="AS643" s="104"/>
      <c r="AT643" s="104"/>
      <c r="AU643" s="104"/>
      <c r="AV643" s="104"/>
      <c r="AW643" s="104"/>
      <c r="AX643" s="104"/>
      <c r="AY643" s="104"/>
      <c r="AZ643" s="104"/>
      <c r="BA643" s="104"/>
      <c r="BB643" s="104"/>
      <c r="BC643" s="104"/>
      <c r="BD643" s="104"/>
      <c r="BE643" s="104"/>
      <c r="BF643" s="104"/>
      <c r="BG643" s="104"/>
      <c r="BH643" s="104"/>
      <c r="BI643" s="104"/>
      <c r="BJ643" s="104"/>
      <c r="BK643" s="104"/>
      <c r="BL643" s="104"/>
      <c r="BM643" s="104"/>
      <c r="BN643" s="104"/>
      <c r="BO643" s="104"/>
      <c r="BP643" s="104"/>
      <c r="BQ643" s="104"/>
      <c r="BR643" s="104"/>
      <c r="BS643" s="104"/>
      <c r="BT643" s="104"/>
      <c r="BU643" s="104"/>
      <c r="BV643" s="104"/>
      <c r="BW643" s="104"/>
    </row>
    <row r="644" spans="43:75" x14ac:dyDescent="0.35">
      <c r="AQ644" s="105"/>
      <c r="AR644" s="104"/>
      <c r="AS644" s="104"/>
      <c r="AT644" s="104"/>
      <c r="AU644" s="104"/>
      <c r="AV644" s="104"/>
      <c r="AW644" s="104"/>
      <c r="AX644" s="104"/>
      <c r="AY644" s="104"/>
      <c r="AZ644" s="104"/>
      <c r="BA644" s="104"/>
      <c r="BB644" s="104"/>
      <c r="BC644" s="104"/>
      <c r="BD644" s="104"/>
      <c r="BE644" s="104"/>
      <c r="BF644" s="104"/>
      <c r="BG644" s="104"/>
      <c r="BH644" s="104"/>
      <c r="BI644" s="104"/>
      <c r="BJ644" s="104"/>
      <c r="BK644" s="104"/>
      <c r="BL644" s="104"/>
      <c r="BM644" s="104"/>
      <c r="BN644" s="104"/>
      <c r="BO644" s="104"/>
      <c r="BP644" s="104"/>
      <c r="BQ644" s="104"/>
      <c r="BR644" s="104"/>
      <c r="BS644" s="104"/>
      <c r="BT644" s="104"/>
      <c r="BU644" s="104"/>
      <c r="BV644" s="104"/>
      <c r="BW644" s="104"/>
    </row>
    <row r="645" spans="43:75" x14ac:dyDescent="0.35">
      <c r="AQ645" s="105"/>
      <c r="AR645" s="104"/>
      <c r="AS645" s="104"/>
      <c r="AT645" s="104"/>
      <c r="AU645" s="104"/>
      <c r="AV645" s="104"/>
      <c r="AW645" s="104"/>
      <c r="AX645" s="104"/>
      <c r="AY645" s="104"/>
      <c r="AZ645" s="104"/>
      <c r="BA645" s="104"/>
      <c r="BB645" s="104"/>
      <c r="BC645" s="104"/>
      <c r="BD645" s="104"/>
      <c r="BE645" s="104"/>
      <c r="BF645" s="104"/>
      <c r="BG645" s="104"/>
      <c r="BH645" s="104"/>
      <c r="BI645" s="104"/>
      <c r="BJ645" s="104"/>
      <c r="BK645" s="104"/>
      <c r="BL645" s="104"/>
      <c r="BM645" s="104"/>
      <c r="BN645" s="104"/>
      <c r="BO645" s="104"/>
      <c r="BP645" s="104"/>
      <c r="BQ645" s="104"/>
      <c r="BR645" s="104"/>
      <c r="BS645" s="104"/>
      <c r="BT645" s="104"/>
      <c r="BU645" s="104"/>
      <c r="BV645" s="104"/>
      <c r="BW645" s="104"/>
    </row>
    <row r="646" spans="43:75" x14ac:dyDescent="0.35">
      <c r="AQ646" s="105"/>
      <c r="AR646" s="104"/>
      <c r="AS646" s="104"/>
      <c r="AT646" s="104"/>
      <c r="AU646" s="104"/>
      <c r="AV646" s="104"/>
      <c r="AW646" s="104"/>
      <c r="AX646" s="104"/>
      <c r="AY646" s="104"/>
      <c r="AZ646" s="104"/>
      <c r="BA646" s="104"/>
      <c r="BB646" s="104"/>
      <c r="BC646" s="104"/>
      <c r="BD646" s="104"/>
      <c r="BE646" s="104"/>
      <c r="BF646" s="104"/>
      <c r="BG646" s="104"/>
      <c r="BH646" s="104"/>
      <c r="BI646" s="104"/>
      <c r="BJ646" s="104"/>
      <c r="BK646" s="104"/>
      <c r="BL646" s="104"/>
      <c r="BM646" s="104"/>
      <c r="BN646" s="104"/>
      <c r="BO646" s="104"/>
      <c r="BP646" s="104"/>
      <c r="BQ646" s="104"/>
      <c r="BR646" s="104"/>
      <c r="BS646" s="104"/>
      <c r="BT646" s="104"/>
      <c r="BU646" s="104"/>
      <c r="BV646" s="104"/>
      <c r="BW646" s="104"/>
    </row>
    <row r="647" spans="43:75" x14ac:dyDescent="0.35">
      <c r="AQ647" s="105"/>
      <c r="AR647" s="104"/>
      <c r="AS647" s="104"/>
      <c r="AT647" s="104"/>
      <c r="AU647" s="104"/>
      <c r="AV647" s="104"/>
      <c r="AW647" s="104"/>
      <c r="AX647" s="104"/>
      <c r="AY647" s="104"/>
      <c r="AZ647" s="104"/>
      <c r="BA647" s="104"/>
      <c r="BB647" s="104"/>
      <c r="BC647" s="104"/>
      <c r="BD647" s="104"/>
      <c r="BE647" s="104"/>
      <c r="BF647" s="104"/>
      <c r="BG647" s="104"/>
      <c r="BH647" s="104"/>
      <c r="BI647" s="104"/>
      <c r="BJ647" s="104"/>
      <c r="BK647" s="104"/>
      <c r="BL647" s="104"/>
      <c r="BM647" s="104"/>
      <c r="BN647" s="104"/>
      <c r="BO647" s="104"/>
      <c r="BP647" s="104"/>
      <c r="BQ647" s="104"/>
      <c r="BR647" s="104"/>
      <c r="BS647" s="104"/>
      <c r="BT647" s="104"/>
      <c r="BU647" s="104"/>
      <c r="BV647" s="104"/>
      <c r="BW647" s="104"/>
    </row>
    <row r="648" spans="43:75" x14ac:dyDescent="0.35">
      <c r="AQ648" s="105"/>
      <c r="AR648" s="104"/>
      <c r="AS648" s="104"/>
      <c r="AT648" s="104"/>
      <c r="AU648" s="104"/>
      <c r="AV648" s="104"/>
      <c r="AW648" s="104"/>
      <c r="AX648" s="104"/>
      <c r="AY648" s="104"/>
      <c r="AZ648" s="104"/>
      <c r="BA648" s="104"/>
      <c r="BB648" s="104"/>
      <c r="BC648" s="104"/>
      <c r="BD648" s="104"/>
      <c r="BE648" s="104"/>
      <c r="BF648" s="104"/>
      <c r="BG648" s="104"/>
      <c r="BH648" s="104"/>
      <c r="BI648" s="104"/>
      <c r="BJ648" s="104"/>
      <c r="BK648" s="104"/>
      <c r="BL648" s="104"/>
      <c r="BM648" s="104"/>
      <c r="BN648" s="104"/>
      <c r="BO648" s="104"/>
      <c r="BP648" s="104"/>
      <c r="BQ648" s="104"/>
      <c r="BR648" s="104"/>
      <c r="BS648" s="104"/>
      <c r="BT648" s="104"/>
      <c r="BU648" s="104"/>
      <c r="BV648" s="104"/>
      <c r="BW648" s="104"/>
    </row>
    <row r="649" spans="43:75" x14ac:dyDescent="0.35">
      <c r="AQ649" s="105"/>
      <c r="AR649" s="104"/>
      <c r="AS649" s="104"/>
      <c r="AT649" s="104"/>
      <c r="AU649" s="104"/>
      <c r="AV649" s="104"/>
      <c r="AW649" s="104"/>
      <c r="AX649" s="104"/>
      <c r="AY649" s="104"/>
      <c r="AZ649" s="104"/>
      <c r="BA649" s="104"/>
      <c r="BB649" s="104"/>
      <c r="BC649" s="104"/>
      <c r="BD649" s="104"/>
      <c r="BE649" s="104"/>
      <c r="BF649" s="104"/>
      <c r="BG649" s="104"/>
      <c r="BH649" s="104"/>
      <c r="BI649" s="104"/>
      <c r="BJ649" s="104"/>
      <c r="BK649" s="104"/>
      <c r="BL649" s="104"/>
      <c r="BM649" s="104"/>
      <c r="BN649" s="104"/>
      <c r="BO649" s="104"/>
      <c r="BP649" s="104"/>
      <c r="BQ649" s="104"/>
      <c r="BR649" s="104"/>
      <c r="BS649" s="104"/>
      <c r="BT649" s="104"/>
      <c r="BU649" s="104"/>
      <c r="BV649" s="104"/>
      <c r="BW649" s="104"/>
    </row>
    <row r="650" spans="43:75" x14ac:dyDescent="0.35">
      <c r="AQ650" s="105"/>
      <c r="AR650" s="104"/>
      <c r="AS650" s="104"/>
      <c r="AT650" s="104"/>
      <c r="AU650" s="104"/>
      <c r="AV650" s="104"/>
      <c r="AW650" s="104"/>
      <c r="AX650" s="104"/>
      <c r="AY650" s="104"/>
      <c r="AZ650" s="104"/>
      <c r="BA650" s="104"/>
      <c r="BB650" s="104"/>
      <c r="BC650" s="104"/>
      <c r="BD650" s="104"/>
      <c r="BE650" s="104"/>
      <c r="BF650" s="104"/>
      <c r="BG650" s="104"/>
      <c r="BH650" s="104"/>
      <c r="BI650" s="104"/>
      <c r="BJ650" s="104"/>
      <c r="BK650" s="104"/>
      <c r="BL650" s="104"/>
      <c r="BM650" s="104"/>
      <c r="BN650" s="104"/>
      <c r="BO650" s="104"/>
      <c r="BP650" s="104"/>
      <c r="BQ650" s="104"/>
      <c r="BR650" s="104"/>
      <c r="BS650" s="104"/>
      <c r="BT650" s="104"/>
      <c r="BU650" s="104"/>
      <c r="BV650" s="104"/>
      <c r="BW650" s="104"/>
    </row>
    <row r="651" spans="43:75" x14ac:dyDescent="0.35">
      <c r="AQ651" s="105"/>
      <c r="AR651" s="104"/>
      <c r="AS651" s="104"/>
      <c r="AT651" s="104"/>
      <c r="AU651" s="104"/>
      <c r="AV651" s="104"/>
      <c r="AW651" s="104"/>
      <c r="AX651" s="104"/>
      <c r="AY651" s="104"/>
      <c r="AZ651" s="104"/>
      <c r="BA651" s="104"/>
      <c r="BB651" s="104"/>
      <c r="BC651" s="104"/>
      <c r="BD651" s="104"/>
      <c r="BE651" s="104"/>
      <c r="BF651" s="104"/>
      <c r="BG651" s="104"/>
      <c r="BH651" s="104"/>
      <c r="BI651" s="104"/>
      <c r="BJ651" s="104"/>
      <c r="BK651" s="104"/>
      <c r="BL651" s="104"/>
      <c r="BM651" s="104"/>
      <c r="BN651" s="104"/>
      <c r="BO651" s="104"/>
      <c r="BP651" s="104"/>
      <c r="BQ651" s="104"/>
      <c r="BR651" s="104"/>
      <c r="BS651" s="104"/>
      <c r="BT651" s="104"/>
      <c r="BU651" s="104"/>
      <c r="BV651" s="104"/>
      <c r="BW651" s="104"/>
    </row>
    <row r="652" spans="43:75" x14ac:dyDescent="0.35">
      <c r="AQ652" s="105"/>
      <c r="AR652" s="104"/>
      <c r="AS652" s="104"/>
      <c r="AT652" s="104"/>
      <c r="AU652" s="104"/>
      <c r="AV652" s="104"/>
      <c r="AW652" s="104"/>
      <c r="AX652" s="104"/>
      <c r="AY652" s="104"/>
      <c r="AZ652" s="104"/>
      <c r="BA652" s="104"/>
      <c r="BB652" s="104"/>
      <c r="BC652" s="104"/>
      <c r="BD652" s="104"/>
      <c r="BE652" s="104"/>
      <c r="BF652" s="104"/>
      <c r="BG652" s="104"/>
      <c r="BH652" s="104"/>
      <c r="BI652" s="104"/>
      <c r="BJ652" s="104"/>
      <c r="BK652" s="104"/>
      <c r="BL652" s="104"/>
      <c r="BM652" s="104"/>
      <c r="BN652" s="104"/>
      <c r="BO652" s="104"/>
      <c r="BP652" s="104"/>
      <c r="BQ652" s="104"/>
      <c r="BR652" s="104"/>
      <c r="BS652" s="104"/>
      <c r="BT652" s="104"/>
      <c r="BU652" s="104"/>
      <c r="BV652" s="104"/>
      <c r="BW652" s="104"/>
    </row>
    <row r="653" spans="43:75" x14ac:dyDescent="0.35">
      <c r="AQ653" s="105"/>
      <c r="AR653" s="104"/>
      <c r="AS653" s="104"/>
      <c r="AT653" s="104"/>
      <c r="AU653" s="104"/>
      <c r="AV653" s="104"/>
      <c r="AW653" s="104"/>
      <c r="AX653" s="104"/>
      <c r="AY653" s="104"/>
      <c r="AZ653" s="104"/>
      <c r="BA653" s="104"/>
      <c r="BB653" s="104"/>
      <c r="BC653" s="104"/>
      <c r="BD653" s="104"/>
      <c r="BE653" s="104"/>
      <c r="BF653" s="104"/>
      <c r="BG653" s="104"/>
      <c r="BH653" s="104"/>
      <c r="BI653" s="104"/>
      <c r="BJ653" s="104"/>
      <c r="BK653" s="104"/>
      <c r="BL653" s="104"/>
      <c r="BM653" s="104"/>
      <c r="BN653" s="104"/>
      <c r="BO653" s="104"/>
      <c r="BP653" s="104"/>
      <c r="BQ653" s="104"/>
      <c r="BR653" s="104"/>
      <c r="BS653" s="104"/>
      <c r="BT653" s="104"/>
      <c r="BU653" s="104"/>
      <c r="BV653" s="104"/>
      <c r="BW653" s="104"/>
    </row>
    <row r="654" spans="43:75" x14ac:dyDescent="0.35">
      <c r="AQ654" s="105"/>
      <c r="AR654" s="104"/>
      <c r="AS654" s="104"/>
      <c r="AT654" s="104"/>
      <c r="AU654" s="104"/>
      <c r="AV654" s="104"/>
      <c r="AW654" s="104"/>
      <c r="AX654" s="104"/>
      <c r="AY654" s="104"/>
      <c r="AZ654" s="104"/>
      <c r="BA654" s="104"/>
      <c r="BB654" s="104"/>
      <c r="BC654" s="104"/>
      <c r="BD654" s="104"/>
      <c r="BE654" s="104"/>
      <c r="BF654" s="104"/>
      <c r="BG654" s="104"/>
      <c r="BH654" s="104"/>
      <c r="BI654" s="104"/>
      <c r="BJ654" s="104"/>
      <c r="BK654" s="104"/>
      <c r="BL654" s="104"/>
      <c r="BM654" s="104"/>
      <c r="BN654" s="104"/>
      <c r="BO654" s="104"/>
      <c r="BP654" s="104"/>
      <c r="BQ654" s="104"/>
      <c r="BR654" s="104"/>
      <c r="BS654" s="104"/>
      <c r="BT654" s="104"/>
      <c r="BU654" s="104"/>
      <c r="BV654" s="104"/>
      <c r="BW654" s="104"/>
    </row>
    <row r="655" spans="43:75" x14ac:dyDescent="0.35">
      <c r="AQ655" s="105"/>
      <c r="AR655" s="104"/>
      <c r="AS655" s="104"/>
      <c r="AT655" s="104"/>
      <c r="AU655" s="104"/>
      <c r="AV655" s="104"/>
      <c r="AW655" s="104"/>
      <c r="AX655" s="104"/>
      <c r="AY655" s="104"/>
      <c r="AZ655" s="104"/>
      <c r="BA655" s="104"/>
      <c r="BB655" s="104"/>
      <c r="BC655" s="104"/>
      <c r="BD655" s="104"/>
      <c r="BE655" s="104"/>
      <c r="BF655" s="104"/>
      <c r="BG655" s="104"/>
      <c r="BH655" s="104"/>
      <c r="BI655" s="104"/>
      <c r="BJ655" s="104"/>
      <c r="BK655" s="104"/>
      <c r="BL655" s="104"/>
      <c r="BM655" s="104"/>
      <c r="BN655" s="104"/>
      <c r="BO655" s="104"/>
      <c r="BP655" s="104"/>
      <c r="BQ655" s="104"/>
      <c r="BR655" s="104"/>
      <c r="BS655" s="104"/>
      <c r="BT655" s="104"/>
      <c r="BU655" s="104"/>
      <c r="BV655" s="104"/>
      <c r="BW655" s="104"/>
    </row>
    <row r="656" spans="43:75" x14ac:dyDescent="0.35">
      <c r="AQ656" s="105"/>
      <c r="AR656" s="104"/>
      <c r="AS656" s="104"/>
      <c r="AT656" s="104"/>
      <c r="AU656" s="104"/>
      <c r="AV656" s="104"/>
      <c r="AW656" s="104"/>
      <c r="AX656" s="104"/>
      <c r="AY656" s="104"/>
      <c r="AZ656" s="104"/>
      <c r="BA656" s="104"/>
      <c r="BB656" s="104"/>
      <c r="BC656" s="104"/>
      <c r="BD656" s="104"/>
      <c r="BE656" s="104"/>
      <c r="BF656" s="104"/>
      <c r="BG656" s="104"/>
      <c r="BH656" s="104"/>
      <c r="BI656" s="104"/>
      <c r="BJ656" s="104"/>
      <c r="BK656" s="104"/>
      <c r="BL656" s="104"/>
      <c r="BM656" s="104"/>
      <c r="BN656" s="104"/>
      <c r="BO656" s="104"/>
      <c r="BP656" s="104"/>
      <c r="BQ656" s="104"/>
      <c r="BR656" s="104"/>
      <c r="BS656" s="104"/>
      <c r="BT656" s="104"/>
      <c r="BU656" s="104"/>
      <c r="BV656" s="104"/>
      <c r="BW656" s="104"/>
    </row>
    <row r="657" spans="43:75" x14ac:dyDescent="0.35">
      <c r="AQ657" s="105"/>
      <c r="AR657" s="104"/>
      <c r="AS657" s="104"/>
      <c r="AT657" s="104"/>
      <c r="AU657" s="104"/>
      <c r="AV657" s="104"/>
      <c r="AW657" s="104"/>
      <c r="AX657" s="104"/>
      <c r="AY657" s="104"/>
      <c r="AZ657" s="104"/>
      <c r="BA657" s="104"/>
      <c r="BB657" s="104"/>
      <c r="BC657" s="104"/>
      <c r="BD657" s="104"/>
      <c r="BE657" s="104"/>
      <c r="BF657" s="104"/>
      <c r="BG657" s="104"/>
      <c r="BH657" s="104"/>
      <c r="BI657" s="104"/>
      <c r="BJ657" s="104"/>
      <c r="BK657" s="104"/>
      <c r="BL657" s="104"/>
      <c r="BM657" s="104"/>
      <c r="BN657" s="104"/>
      <c r="BO657" s="104"/>
      <c r="BP657" s="104"/>
      <c r="BQ657" s="104"/>
      <c r="BR657" s="104"/>
      <c r="BS657" s="104"/>
      <c r="BT657" s="104"/>
      <c r="BU657" s="104"/>
      <c r="BV657" s="104"/>
      <c r="BW657" s="104"/>
    </row>
    <row r="658" spans="43:75" x14ac:dyDescent="0.35">
      <c r="AQ658" s="105"/>
      <c r="AR658" s="104"/>
      <c r="AS658" s="104"/>
      <c r="AT658" s="104"/>
      <c r="AU658" s="104"/>
      <c r="AV658" s="104"/>
      <c r="AW658" s="104"/>
      <c r="AX658" s="104"/>
      <c r="AY658" s="104"/>
      <c r="AZ658" s="104"/>
      <c r="BA658" s="104"/>
      <c r="BB658" s="104"/>
      <c r="BC658" s="104"/>
      <c r="BD658" s="104"/>
      <c r="BE658" s="104"/>
      <c r="BF658" s="104"/>
      <c r="BG658" s="104"/>
      <c r="BH658" s="104"/>
      <c r="BI658" s="104"/>
      <c r="BJ658" s="104"/>
      <c r="BK658" s="104"/>
      <c r="BL658" s="104"/>
      <c r="BM658" s="104"/>
      <c r="BN658" s="104"/>
      <c r="BO658" s="104"/>
      <c r="BP658" s="104"/>
      <c r="BQ658" s="104"/>
      <c r="BR658" s="104"/>
      <c r="BS658" s="104"/>
      <c r="BT658" s="104"/>
      <c r="BU658" s="104"/>
      <c r="BV658" s="104"/>
      <c r="BW658" s="104"/>
    </row>
    <row r="659" spans="43:75" x14ac:dyDescent="0.35">
      <c r="AQ659" s="105"/>
      <c r="AR659" s="104"/>
      <c r="AS659" s="104"/>
      <c r="AT659" s="104"/>
      <c r="AU659" s="104"/>
      <c r="AV659" s="104"/>
      <c r="AW659" s="104"/>
      <c r="AX659" s="104"/>
      <c r="AY659" s="104"/>
      <c r="AZ659" s="104"/>
      <c r="BA659" s="104"/>
      <c r="BB659" s="104"/>
      <c r="BC659" s="104"/>
      <c r="BD659" s="104"/>
      <c r="BE659" s="104"/>
      <c r="BF659" s="104"/>
      <c r="BG659" s="104"/>
      <c r="BH659" s="104"/>
      <c r="BI659" s="104"/>
      <c r="BJ659" s="104"/>
      <c r="BK659" s="104"/>
      <c r="BL659" s="104"/>
      <c r="BM659" s="104"/>
      <c r="BN659" s="104"/>
      <c r="BO659" s="104"/>
      <c r="BP659" s="104"/>
      <c r="BQ659" s="104"/>
      <c r="BR659" s="104"/>
      <c r="BS659" s="104"/>
      <c r="BT659" s="104"/>
      <c r="BU659" s="104"/>
      <c r="BV659" s="104"/>
      <c r="BW659" s="104"/>
    </row>
    <row r="660" spans="43:75" x14ac:dyDescent="0.35">
      <c r="AQ660" s="105"/>
      <c r="AR660" s="104"/>
      <c r="AS660" s="104"/>
      <c r="AT660" s="104"/>
      <c r="AU660" s="104"/>
      <c r="AV660" s="104"/>
      <c r="AW660" s="104"/>
      <c r="AX660" s="104"/>
      <c r="AY660" s="104"/>
      <c r="AZ660" s="104"/>
      <c r="BA660" s="104"/>
      <c r="BB660" s="104"/>
      <c r="BC660" s="104"/>
      <c r="BD660" s="104"/>
      <c r="BE660" s="104"/>
      <c r="BF660" s="104"/>
      <c r="BG660" s="104"/>
      <c r="BH660" s="104"/>
      <c r="BI660" s="104"/>
      <c r="BJ660" s="104"/>
      <c r="BK660" s="104"/>
      <c r="BL660" s="104"/>
      <c r="BM660" s="104"/>
      <c r="BN660" s="104"/>
      <c r="BO660" s="104"/>
      <c r="BP660" s="104"/>
      <c r="BQ660" s="104"/>
      <c r="BR660" s="104"/>
      <c r="BS660" s="104"/>
      <c r="BT660" s="104"/>
      <c r="BU660" s="104"/>
      <c r="BV660" s="104"/>
      <c r="BW660" s="104"/>
    </row>
    <row r="661" spans="43:75" x14ac:dyDescent="0.35">
      <c r="AQ661" s="105"/>
      <c r="AR661" s="104"/>
      <c r="AS661" s="104"/>
      <c r="AT661" s="104"/>
      <c r="AU661" s="104"/>
      <c r="AV661" s="104"/>
      <c r="AW661" s="104"/>
      <c r="AX661" s="104"/>
      <c r="AY661" s="104"/>
      <c r="AZ661" s="104"/>
      <c r="BA661" s="104"/>
      <c r="BB661" s="104"/>
      <c r="BC661" s="104"/>
      <c r="BD661" s="104"/>
      <c r="BE661" s="104"/>
      <c r="BF661" s="104"/>
      <c r="BG661" s="104"/>
      <c r="BH661" s="104"/>
      <c r="BI661" s="104"/>
      <c r="BJ661" s="104"/>
      <c r="BK661" s="104"/>
      <c r="BL661" s="104"/>
      <c r="BM661" s="104"/>
      <c r="BN661" s="104"/>
      <c r="BO661" s="104"/>
      <c r="BP661" s="104"/>
      <c r="BQ661" s="104"/>
      <c r="BR661" s="104"/>
      <c r="BS661" s="104"/>
      <c r="BT661" s="104"/>
      <c r="BU661" s="104"/>
      <c r="BV661" s="104"/>
      <c r="BW661" s="104"/>
    </row>
    <row r="662" spans="43:75" x14ac:dyDescent="0.35">
      <c r="AQ662" s="105"/>
      <c r="AR662" s="104"/>
      <c r="AS662" s="104"/>
      <c r="AT662" s="104"/>
      <c r="AU662" s="104"/>
      <c r="AV662" s="104"/>
      <c r="AW662" s="104"/>
      <c r="AX662" s="104"/>
      <c r="AY662" s="104"/>
      <c r="AZ662" s="104"/>
      <c r="BA662" s="104"/>
      <c r="BB662" s="104"/>
      <c r="BC662" s="104"/>
      <c r="BD662" s="104"/>
      <c r="BE662" s="104"/>
      <c r="BF662" s="104"/>
      <c r="BG662" s="104"/>
      <c r="BH662" s="104"/>
      <c r="BI662" s="104"/>
      <c r="BJ662" s="104"/>
      <c r="BK662" s="104"/>
      <c r="BL662" s="104"/>
      <c r="BM662" s="104"/>
      <c r="BN662" s="104"/>
      <c r="BO662" s="104"/>
      <c r="BP662" s="104"/>
      <c r="BQ662" s="104"/>
      <c r="BR662" s="104"/>
      <c r="BS662" s="104"/>
      <c r="BT662" s="104"/>
      <c r="BU662" s="104"/>
      <c r="BV662" s="104"/>
      <c r="BW662" s="104"/>
    </row>
    <row r="663" spans="43:75" x14ac:dyDescent="0.35">
      <c r="AQ663" s="105"/>
      <c r="AR663" s="104"/>
      <c r="AS663" s="104"/>
      <c r="AT663" s="104"/>
      <c r="AU663" s="104"/>
      <c r="AV663" s="104"/>
      <c r="AW663" s="104"/>
      <c r="AX663" s="104"/>
      <c r="AY663" s="104"/>
      <c r="AZ663" s="104"/>
      <c r="BA663" s="104"/>
      <c r="BB663" s="104"/>
      <c r="BC663" s="104"/>
      <c r="BD663" s="104"/>
      <c r="BE663" s="104"/>
      <c r="BF663" s="104"/>
      <c r="BG663" s="104"/>
      <c r="BH663" s="104"/>
      <c r="BI663" s="104"/>
      <c r="BJ663" s="104"/>
      <c r="BK663" s="104"/>
      <c r="BL663" s="104"/>
      <c r="BM663" s="104"/>
      <c r="BN663" s="104"/>
      <c r="BO663" s="104"/>
      <c r="BP663" s="104"/>
      <c r="BQ663" s="104"/>
      <c r="BR663" s="104"/>
      <c r="BS663" s="104"/>
      <c r="BT663" s="104"/>
      <c r="BU663" s="104"/>
      <c r="BV663" s="104"/>
      <c r="BW663" s="104"/>
    </row>
    <row r="664" spans="43:75" x14ac:dyDescent="0.35">
      <c r="AQ664" s="105"/>
      <c r="AR664" s="104"/>
      <c r="AS664" s="104"/>
      <c r="AT664" s="104"/>
      <c r="AU664" s="104"/>
      <c r="AV664" s="104"/>
      <c r="AW664" s="104"/>
      <c r="AX664" s="104"/>
      <c r="AY664" s="104"/>
      <c r="AZ664" s="104"/>
      <c r="BA664" s="104"/>
      <c r="BB664" s="104"/>
      <c r="BC664" s="104"/>
      <c r="BD664" s="104"/>
      <c r="BE664" s="104"/>
      <c r="BF664" s="104"/>
      <c r="BG664" s="104"/>
      <c r="BH664" s="104"/>
      <c r="BI664" s="104"/>
      <c r="BJ664" s="104"/>
      <c r="BK664" s="104"/>
      <c r="BL664" s="104"/>
      <c r="BM664" s="104"/>
      <c r="BN664" s="104"/>
      <c r="BO664" s="104"/>
      <c r="BP664" s="104"/>
      <c r="BQ664" s="104"/>
      <c r="BR664" s="104"/>
      <c r="BS664" s="104"/>
      <c r="BT664" s="104"/>
      <c r="BU664" s="104"/>
      <c r="BV664" s="104"/>
      <c r="BW664" s="104"/>
    </row>
    <row r="665" spans="43:75" x14ac:dyDescent="0.35">
      <c r="AQ665" s="105"/>
      <c r="AR665" s="104"/>
      <c r="AS665" s="104"/>
      <c r="AT665" s="104"/>
      <c r="AU665" s="104"/>
      <c r="AV665" s="104"/>
      <c r="AW665" s="104"/>
      <c r="AX665" s="104"/>
      <c r="AY665" s="104"/>
      <c r="AZ665" s="104"/>
      <c r="BA665" s="104"/>
      <c r="BB665" s="104"/>
      <c r="BC665" s="104"/>
      <c r="BD665" s="104"/>
      <c r="BE665" s="104"/>
      <c r="BF665" s="104"/>
      <c r="BG665" s="104"/>
      <c r="BH665" s="104"/>
      <c r="BI665" s="104"/>
      <c r="BJ665" s="104"/>
      <c r="BK665" s="104"/>
      <c r="BL665" s="104"/>
      <c r="BM665" s="104"/>
      <c r="BN665" s="104"/>
      <c r="BO665" s="104"/>
      <c r="BP665" s="104"/>
      <c r="BQ665" s="104"/>
      <c r="BR665" s="104"/>
      <c r="BS665" s="104"/>
      <c r="BT665" s="104"/>
      <c r="BU665" s="104"/>
      <c r="BV665" s="104"/>
      <c r="BW665" s="104"/>
    </row>
    <row r="666" spans="43:75" x14ac:dyDescent="0.35">
      <c r="AQ666" s="105"/>
      <c r="AR666" s="104"/>
      <c r="AS666" s="104"/>
      <c r="AT666" s="104"/>
      <c r="AU666" s="104"/>
      <c r="AV666" s="104"/>
      <c r="AW666" s="104"/>
      <c r="AX666" s="104"/>
      <c r="AY666" s="104"/>
      <c r="AZ666" s="104"/>
      <c r="BA666" s="104"/>
      <c r="BB666" s="104"/>
      <c r="BC666" s="104"/>
      <c r="BD666" s="104"/>
      <c r="BE666" s="104"/>
      <c r="BF666" s="104"/>
      <c r="BG666" s="104"/>
      <c r="BH666" s="104"/>
      <c r="BI666" s="104"/>
      <c r="BJ666" s="104"/>
      <c r="BK666" s="104"/>
      <c r="BL666" s="104"/>
      <c r="BM666" s="104"/>
      <c r="BN666" s="104"/>
      <c r="BO666" s="104"/>
      <c r="BP666" s="104"/>
      <c r="BQ666" s="104"/>
      <c r="BR666" s="104"/>
      <c r="BS666" s="104"/>
      <c r="BT666" s="104"/>
      <c r="BU666" s="104"/>
      <c r="BV666" s="104"/>
      <c r="BW666" s="104"/>
    </row>
    <row r="667" spans="43:75" x14ac:dyDescent="0.35">
      <c r="AQ667" s="105"/>
      <c r="AR667" s="104"/>
      <c r="AS667" s="104"/>
      <c r="AT667" s="104"/>
      <c r="AU667" s="104"/>
      <c r="AV667" s="104"/>
      <c r="AW667" s="104"/>
      <c r="AX667" s="104"/>
      <c r="AY667" s="104"/>
      <c r="AZ667" s="104"/>
      <c r="BA667" s="104"/>
      <c r="BB667" s="104"/>
      <c r="BC667" s="104"/>
      <c r="BD667" s="104"/>
      <c r="BE667" s="104"/>
      <c r="BF667" s="104"/>
      <c r="BG667" s="104"/>
      <c r="BH667" s="104"/>
      <c r="BI667" s="104"/>
      <c r="BJ667" s="104"/>
      <c r="BK667" s="104"/>
      <c r="BL667" s="104"/>
      <c r="BM667" s="104"/>
      <c r="BN667" s="104"/>
      <c r="BO667" s="104"/>
      <c r="BP667" s="104"/>
      <c r="BQ667" s="104"/>
      <c r="BR667" s="104"/>
      <c r="BS667" s="104"/>
      <c r="BT667" s="104"/>
      <c r="BU667" s="104"/>
      <c r="BV667" s="104"/>
      <c r="BW667" s="104"/>
    </row>
    <row r="668" spans="43:75" x14ac:dyDescent="0.35">
      <c r="AQ668" s="105"/>
      <c r="AR668" s="104"/>
      <c r="AS668" s="104"/>
      <c r="AT668" s="104"/>
      <c r="AU668" s="104"/>
      <c r="AV668" s="104"/>
      <c r="AW668" s="104"/>
      <c r="AX668" s="104"/>
      <c r="AY668" s="104"/>
      <c r="AZ668" s="104"/>
      <c r="BA668" s="104"/>
      <c r="BB668" s="104"/>
      <c r="BC668" s="104"/>
      <c r="BD668" s="104"/>
      <c r="BE668" s="104"/>
      <c r="BF668" s="104"/>
      <c r="BG668" s="104"/>
      <c r="BH668" s="104"/>
      <c r="BI668" s="104"/>
      <c r="BJ668" s="104"/>
      <c r="BK668" s="104"/>
      <c r="BL668" s="104"/>
      <c r="BM668" s="104"/>
      <c r="BN668" s="104"/>
      <c r="BO668" s="104"/>
      <c r="BP668" s="104"/>
      <c r="BQ668" s="104"/>
      <c r="BR668" s="104"/>
      <c r="BS668" s="104"/>
      <c r="BT668" s="104"/>
      <c r="BU668" s="104"/>
      <c r="BV668" s="104"/>
      <c r="BW668" s="104"/>
    </row>
    <row r="669" spans="43:75" x14ac:dyDescent="0.35">
      <c r="AQ669" s="105"/>
      <c r="AR669" s="104"/>
      <c r="AS669" s="104"/>
      <c r="AT669" s="104"/>
      <c r="AU669" s="104"/>
      <c r="AV669" s="104"/>
      <c r="AW669" s="104"/>
      <c r="AX669" s="104"/>
      <c r="AY669" s="104"/>
      <c r="AZ669" s="104"/>
      <c r="BA669" s="104"/>
      <c r="BB669" s="104"/>
      <c r="BC669" s="104"/>
      <c r="BD669" s="104"/>
      <c r="BE669" s="104"/>
      <c r="BF669" s="104"/>
      <c r="BG669" s="104"/>
      <c r="BH669" s="104"/>
      <c r="BI669" s="104"/>
      <c r="BJ669" s="104"/>
      <c r="BK669" s="104"/>
      <c r="BL669" s="104"/>
      <c r="BM669" s="104"/>
      <c r="BN669" s="104"/>
      <c r="BO669" s="104"/>
      <c r="BP669" s="104"/>
      <c r="BQ669" s="104"/>
      <c r="BR669" s="104"/>
      <c r="BS669" s="104"/>
      <c r="BT669" s="104"/>
      <c r="BU669" s="104"/>
      <c r="BV669" s="104"/>
      <c r="BW669" s="104"/>
    </row>
    <row r="670" spans="43:75" x14ac:dyDescent="0.35">
      <c r="AQ670" s="105"/>
      <c r="AR670" s="104"/>
      <c r="AS670" s="104"/>
      <c r="AT670" s="104"/>
      <c r="AU670" s="104"/>
      <c r="AV670" s="104"/>
      <c r="AW670" s="104"/>
      <c r="AX670" s="104"/>
      <c r="AY670" s="104"/>
      <c r="AZ670" s="104"/>
      <c r="BA670" s="104"/>
      <c r="BB670" s="104"/>
      <c r="BC670" s="104"/>
      <c r="BD670" s="104"/>
      <c r="BE670" s="104"/>
      <c r="BF670" s="104"/>
      <c r="BG670" s="104"/>
      <c r="BH670" s="104"/>
      <c r="BI670" s="104"/>
      <c r="BJ670" s="104"/>
      <c r="BK670" s="104"/>
      <c r="BL670" s="104"/>
      <c r="BM670" s="104"/>
      <c r="BN670" s="104"/>
      <c r="BO670" s="104"/>
      <c r="BP670" s="104"/>
      <c r="BQ670" s="104"/>
      <c r="BR670" s="104"/>
      <c r="BS670" s="104"/>
      <c r="BT670" s="104"/>
      <c r="BU670" s="104"/>
      <c r="BV670" s="104"/>
      <c r="BW670" s="104"/>
    </row>
    <row r="671" spans="43:75" x14ac:dyDescent="0.35">
      <c r="AQ671" s="105"/>
      <c r="AR671" s="104"/>
      <c r="AS671" s="104"/>
      <c r="AT671" s="104"/>
      <c r="AU671" s="104"/>
      <c r="AV671" s="104"/>
      <c r="AW671" s="104"/>
      <c r="AX671" s="104"/>
      <c r="AY671" s="104"/>
      <c r="AZ671" s="104"/>
      <c r="BA671" s="104"/>
      <c r="BB671" s="104"/>
      <c r="BC671" s="104"/>
      <c r="BD671" s="104"/>
      <c r="BE671" s="104"/>
      <c r="BF671" s="104"/>
      <c r="BG671" s="104"/>
      <c r="BH671" s="104"/>
      <c r="BI671" s="104"/>
      <c r="BJ671" s="104"/>
      <c r="BK671" s="104"/>
      <c r="BL671" s="104"/>
      <c r="BM671" s="104"/>
      <c r="BN671" s="104"/>
      <c r="BO671" s="104"/>
      <c r="BP671" s="104"/>
      <c r="BQ671" s="104"/>
      <c r="BR671" s="104"/>
      <c r="BS671" s="104"/>
      <c r="BT671" s="104"/>
      <c r="BU671" s="104"/>
      <c r="BV671" s="104"/>
      <c r="BW671" s="104"/>
    </row>
    <row r="672" spans="43:75" x14ac:dyDescent="0.35">
      <c r="AQ672" s="105"/>
      <c r="AR672" s="104"/>
      <c r="AS672" s="104"/>
      <c r="AT672" s="104"/>
      <c r="AU672" s="104"/>
      <c r="AV672" s="104"/>
      <c r="AW672" s="104"/>
      <c r="AX672" s="104"/>
      <c r="AY672" s="104"/>
      <c r="AZ672" s="104"/>
      <c r="BA672" s="104"/>
      <c r="BB672" s="104"/>
      <c r="BC672" s="104"/>
      <c r="BD672" s="104"/>
      <c r="BE672" s="104"/>
      <c r="BF672" s="104"/>
      <c r="BG672" s="104"/>
      <c r="BH672" s="104"/>
      <c r="BI672" s="104"/>
      <c r="BJ672" s="104"/>
      <c r="BK672" s="104"/>
      <c r="BL672" s="104"/>
      <c r="BM672" s="104"/>
      <c r="BN672" s="104"/>
      <c r="BO672" s="104"/>
      <c r="BP672" s="104"/>
      <c r="BQ672" s="104"/>
      <c r="BR672" s="104"/>
      <c r="BS672" s="104"/>
      <c r="BT672" s="104"/>
      <c r="BU672" s="104"/>
      <c r="BV672" s="104"/>
      <c r="BW672" s="104"/>
    </row>
    <row r="673" spans="43:75" x14ac:dyDescent="0.35">
      <c r="AQ673" s="105"/>
      <c r="AR673" s="104"/>
      <c r="AS673" s="104"/>
      <c r="AT673" s="104"/>
      <c r="AU673" s="104"/>
      <c r="AV673" s="104"/>
      <c r="AW673" s="104"/>
      <c r="AX673" s="104"/>
      <c r="AY673" s="104"/>
      <c r="AZ673" s="104"/>
      <c r="BA673" s="104"/>
      <c r="BB673" s="104"/>
      <c r="BC673" s="104"/>
      <c r="BD673" s="104"/>
      <c r="BE673" s="104"/>
      <c r="BF673" s="104"/>
      <c r="BG673" s="104"/>
      <c r="BH673" s="104"/>
      <c r="BI673" s="104"/>
      <c r="BJ673" s="104"/>
      <c r="BK673" s="104"/>
      <c r="BL673" s="104"/>
      <c r="BM673" s="104"/>
      <c r="BN673" s="104"/>
      <c r="BO673" s="104"/>
      <c r="BP673" s="104"/>
      <c r="BQ673" s="104"/>
      <c r="BR673" s="104"/>
      <c r="BS673" s="104"/>
      <c r="BT673" s="104"/>
      <c r="BU673" s="104"/>
      <c r="BV673" s="104"/>
      <c r="BW673" s="104"/>
    </row>
    <row r="674" spans="43:75" x14ac:dyDescent="0.35">
      <c r="AQ674" s="105"/>
      <c r="AR674" s="104"/>
      <c r="AS674" s="104"/>
      <c r="AT674" s="104"/>
      <c r="AU674" s="104"/>
      <c r="AV674" s="104"/>
      <c r="AW674" s="104"/>
      <c r="AX674" s="104"/>
      <c r="AY674" s="104"/>
      <c r="AZ674" s="104"/>
      <c r="BA674" s="104"/>
      <c r="BB674" s="104"/>
      <c r="BC674" s="104"/>
      <c r="BD674" s="104"/>
      <c r="BE674" s="104"/>
      <c r="BF674" s="104"/>
      <c r="BG674" s="104"/>
      <c r="BH674" s="104"/>
      <c r="BI674" s="104"/>
      <c r="BJ674" s="104"/>
      <c r="BK674" s="104"/>
      <c r="BL674" s="104"/>
      <c r="BM674" s="104"/>
      <c r="BN674" s="104"/>
      <c r="BO674" s="104"/>
      <c r="BP674" s="104"/>
      <c r="BQ674" s="104"/>
      <c r="BR674" s="104"/>
      <c r="BS674" s="104"/>
      <c r="BT674" s="104"/>
      <c r="BU674" s="104"/>
      <c r="BV674" s="104"/>
      <c r="BW674" s="104"/>
    </row>
    <row r="675" spans="43:75" x14ac:dyDescent="0.35">
      <c r="AQ675" s="105"/>
      <c r="AR675" s="104"/>
      <c r="AS675" s="104"/>
      <c r="AT675" s="104"/>
      <c r="AU675" s="104"/>
      <c r="AV675" s="104"/>
      <c r="AW675" s="104"/>
      <c r="AX675" s="104"/>
      <c r="AY675" s="104"/>
      <c r="AZ675" s="104"/>
      <c r="BA675" s="104"/>
      <c r="BB675" s="104"/>
      <c r="BC675" s="104"/>
      <c r="BD675" s="104"/>
      <c r="BE675" s="104"/>
      <c r="BF675" s="104"/>
      <c r="BG675" s="104"/>
      <c r="BH675" s="104"/>
      <c r="BI675" s="104"/>
      <c r="BJ675" s="104"/>
      <c r="BK675" s="104"/>
      <c r="BL675" s="104"/>
      <c r="BM675" s="104"/>
      <c r="BN675" s="104"/>
      <c r="BO675" s="104"/>
      <c r="BP675" s="104"/>
      <c r="BQ675" s="104"/>
      <c r="BR675" s="104"/>
      <c r="BS675" s="104"/>
      <c r="BT675" s="104"/>
      <c r="BU675" s="104"/>
      <c r="BV675" s="104"/>
      <c r="BW675" s="104"/>
    </row>
    <row r="676" spans="43:75" x14ac:dyDescent="0.35">
      <c r="AQ676" s="105"/>
      <c r="AR676" s="104"/>
      <c r="AS676" s="104"/>
      <c r="AT676" s="104"/>
      <c r="AU676" s="104"/>
      <c r="AV676" s="104"/>
      <c r="AW676" s="104"/>
      <c r="AX676" s="104"/>
      <c r="AY676" s="104"/>
      <c r="AZ676" s="104"/>
      <c r="BA676" s="104"/>
      <c r="BB676" s="104"/>
      <c r="BC676" s="104"/>
      <c r="BD676" s="104"/>
      <c r="BE676" s="104"/>
      <c r="BF676" s="104"/>
      <c r="BG676" s="104"/>
      <c r="BH676" s="104"/>
      <c r="BI676" s="104"/>
      <c r="BJ676" s="104"/>
      <c r="BK676" s="104"/>
      <c r="BL676" s="104"/>
      <c r="BM676" s="104"/>
      <c r="BN676" s="104"/>
      <c r="BO676" s="104"/>
      <c r="BP676" s="104"/>
      <c r="BQ676" s="104"/>
      <c r="BR676" s="104"/>
      <c r="BS676" s="104"/>
      <c r="BT676" s="104"/>
      <c r="BU676" s="104"/>
      <c r="BV676" s="104"/>
      <c r="BW676" s="104"/>
    </row>
    <row r="677" spans="43:75" x14ac:dyDescent="0.35">
      <c r="AQ677" s="105"/>
      <c r="AR677" s="104"/>
      <c r="AS677" s="104"/>
      <c r="AT677" s="104"/>
      <c r="AU677" s="104"/>
      <c r="AV677" s="104"/>
      <c r="AW677" s="104"/>
      <c r="AX677" s="104"/>
      <c r="AY677" s="104"/>
      <c r="AZ677" s="104"/>
      <c r="BA677" s="104"/>
      <c r="BB677" s="104"/>
      <c r="BC677" s="104"/>
      <c r="BD677" s="104"/>
      <c r="BE677" s="104"/>
      <c r="BF677" s="104"/>
      <c r="BG677" s="104"/>
      <c r="BH677" s="104"/>
      <c r="BI677" s="104"/>
      <c r="BJ677" s="104"/>
      <c r="BK677" s="104"/>
      <c r="BL677" s="104"/>
      <c r="BM677" s="104"/>
      <c r="BN677" s="104"/>
      <c r="BO677" s="104"/>
      <c r="BP677" s="104"/>
      <c r="BQ677" s="104"/>
      <c r="BR677" s="104"/>
      <c r="BS677" s="104"/>
      <c r="BT677" s="104"/>
      <c r="BU677" s="104"/>
      <c r="BV677" s="104"/>
      <c r="BW677" s="104"/>
    </row>
    <row r="678" spans="43:75" x14ac:dyDescent="0.35">
      <c r="AQ678" s="105"/>
      <c r="AR678" s="104"/>
      <c r="AS678" s="104"/>
      <c r="AT678" s="104"/>
      <c r="AU678" s="104"/>
      <c r="AV678" s="104"/>
      <c r="AW678" s="104"/>
      <c r="AX678" s="104"/>
      <c r="AY678" s="104"/>
      <c r="AZ678" s="104"/>
      <c r="BA678" s="104"/>
      <c r="BB678" s="104"/>
      <c r="BC678" s="104"/>
      <c r="BD678" s="104"/>
      <c r="BE678" s="104"/>
      <c r="BF678" s="104"/>
      <c r="BG678" s="104"/>
      <c r="BH678" s="104"/>
      <c r="BI678" s="104"/>
      <c r="BJ678" s="104"/>
      <c r="BK678" s="104"/>
      <c r="BL678" s="104"/>
      <c r="BM678" s="104"/>
      <c r="BN678" s="104"/>
      <c r="BO678" s="104"/>
      <c r="BP678" s="104"/>
      <c r="BQ678" s="104"/>
      <c r="BR678" s="104"/>
      <c r="BS678" s="104"/>
      <c r="BT678" s="104"/>
      <c r="BU678" s="104"/>
      <c r="BV678" s="104"/>
      <c r="BW678" s="104"/>
    </row>
    <row r="679" spans="43:75" x14ac:dyDescent="0.35">
      <c r="AQ679" s="105"/>
      <c r="AR679" s="104"/>
      <c r="AS679" s="104"/>
      <c r="AT679" s="104"/>
      <c r="AU679" s="104"/>
      <c r="AV679" s="104"/>
      <c r="AW679" s="104"/>
      <c r="AX679" s="104"/>
      <c r="AY679" s="104"/>
      <c r="AZ679" s="104"/>
      <c r="BA679" s="104"/>
      <c r="BB679" s="104"/>
      <c r="BC679" s="104"/>
      <c r="BD679" s="104"/>
      <c r="BE679" s="104"/>
      <c r="BF679" s="104"/>
      <c r="BG679" s="104"/>
      <c r="BH679" s="104"/>
      <c r="BI679" s="104"/>
      <c r="BJ679" s="104"/>
      <c r="BK679" s="104"/>
      <c r="BL679" s="104"/>
      <c r="BM679" s="104"/>
      <c r="BN679" s="104"/>
      <c r="BO679" s="104"/>
      <c r="BP679" s="104"/>
      <c r="BQ679" s="104"/>
      <c r="BR679" s="104"/>
      <c r="BS679" s="104"/>
      <c r="BT679" s="104"/>
      <c r="BU679" s="104"/>
      <c r="BV679" s="104"/>
      <c r="BW679" s="104"/>
    </row>
    <row r="680" spans="43:75" x14ac:dyDescent="0.35">
      <c r="AQ680" s="105"/>
      <c r="AR680" s="104"/>
      <c r="AS680" s="104"/>
      <c r="AT680" s="104"/>
      <c r="AU680" s="104"/>
      <c r="AV680" s="104"/>
      <c r="AW680" s="104"/>
      <c r="AX680" s="104"/>
      <c r="AY680" s="104"/>
      <c r="AZ680" s="104"/>
      <c r="BA680" s="104"/>
      <c r="BB680" s="104"/>
      <c r="BC680" s="104"/>
      <c r="BD680" s="104"/>
      <c r="BE680" s="104"/>
      <c r="BF680" s="104"/>
      <c r="BG680" s="104"/>
      <c r="BH680" s="104"/>
      <c r="BI680" s="104"/>
      <c r="BJ680" s="104"/>
      <c r="BK680" s="104"/>
      <c r="BL680" s="104"/>
      <c r="BM680" s="104"/>
      <c r="BN680" s="104"/>
      <c r="BO680" s="104"/>
      <c r="BP680" s="104"/>
      <c r="BQ680" s="104"/>
      <c r="BR680" s="104"/>
      <c r="BS680" s="104"/>
      <c r="BT680" s="104"/>
      <c r="BU680" s="104"/>
      <c r="BV680" s="104"/>
      <c r="BW680" s="104"/>
    </row>
    <row r="681" spans="43:75" x14ac:dyDescent="0.35">
      <c r="AQ681" s="105"/>
      <c r="AR681" s="104"/>
      <c r="AS681" s="104"/>
      <c r="AT681" s="104"/>
      <c r="AU681" s="104"/>
      <c r="AV681" s="104"/>
      <c r="AW681" s="104"/>
      <c r="AX681" s="104"/>
      <c r="AY681" s="104"/>
      <c r="AZ681" s="104"/>
      <c r="BA681" s="104"/>
      <c r="BB681" s="104"/>
      <c r="BC681" s="104"/>
      <c r="BD681" s="104"/>
      <c r="BE681" s="104"/>
      <c r="BF681" s="104"/>
      <c r="BG681" s="104"/>
      <c r="BH681" s="104"/>
      <c r="BI681" s="104"/>
      <c r="BJ681" s="104"/>
      <c r="BK681" s="104"/>
      <c r="BL681" s="104"/>
      <c r="BM681" s="104"/>
      <c r="BN681" s="104"/>
      <c r="BO681" s="104"/>
      <c r="BP681" s="104"/>
      <c r="BQ681" s="104"/>
      <c r="BR681" s="104"/>
      <c r="BS681" s="104"/>
      <c r="BT681" s="104"/>
      <c r="BU681" s="104"/>
      <c r="BV681" s="104"/>
      <c r="BW681" s="104"/>
    </row>
    <row r="682" spans="43:75" x14ac:dyDescent="0.35">
      <c r="AQ682" s="105"/>
      <c r="AR682" s="104"/>
      <c r="AS682" s="104"/>
      <c r="AT682" s="104"/>
      <c r="AU682" s="104"/>
      <c r="AV682" s="104"/>
      <c r="AW682" s="104"/>
      <c r="AX682" s="104"/>
      <c r="AY682" s="104"/>
      <c r="AZ682" s="104"/>
      <c r="BA682" s="104"/>
      <c r="BB682" s="104"/>
      <c r="BC682" s="104"/>
      <c r="BD682" s="104"/>
      <c r="BE682" s="104"/>
      <c r="BF682" s="104"/>
      <c r="BG682" s="104"/>
      <c r="BH682" s="104"/>
      <c r="BI682" s="104"/>
      <c r="BJ682" s="104"/>
      <c r="BK682" s="104"/>
      <c r="BL682" s="104"/>
      <c r="BM682" s="104"/>
      <c r="BN682" s="104"/>
      <c r="BO682" s="104"/>
      <c r="BP682" s="104"/>
      <c r="BQ682" s="104"/>
      <c r="BR682" s="104"/>
      <c r="BS682" s="104"/>
      <c r="BT682" s="104"/>
      <c r="BU682" s="104"/>
      <c r="BV682" s="104"/>
      <c r="BW682" s="104"/>
    </row>
    <row r="683" spans="43:75" x14ac:dyDescent="0.35">
      <c r="AQ683" s="105"/>
      <c r="AR683" s="104"/>
      <c r="AS683" s="104"/>
      <c r="AT683" s="104"/>
      <c r="AU683" s="104"/>
      <c r="AV683" s="104"/>
      <c r="AW683" s="104"/>
      <c r="AX683" s="104"/>
      <c r="AY683" s="104"/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BN683" s="104"/>
      <c r="BO683" s="104"/>
      <c r="BP683" s="104"/>
      <c r="BQ683" s="104"/>
      <c r="BR683" s="104"/>
      <c r="BS683" s="104"/>
      <c r="BT683" s="104"/>
      <c r="BU683" s="104"/>
      <c r="BV683" s="104"/>
      <c r="BW683" s="104"/>
    </row>
    <row r="684" spans="43:75" x14ac:dyDescent="0.35">
      <c r="AQ684" s="105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BN684" s="104"/>
      <c r="BO684" s="104"/>
      <c r="BP684" s="104"/>
      <c r="BQ684" s="104"/>
      <c r="BR684" s="104"/>
      <c r="BS684" s="104"/>
      <c r="BT684" s="104"/>
      <c r="BU684" s="104"/>
      <c r="BV684" s="104"/>
      <c r="BW684" s="104"/>
    </row>
    <row r="685" spans="43:75" x14ac:dyDescent="0.35">
      <c r="AQ685" s="105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BN685" s="104"/>
      <c r="BO685" s="104"/>
      <c r="BP685" s="104"/>
      <c r="BQ685" s="104"/>
      <c r="BR685" s="104"/>
      <c r="BS685" s="104"/>
      <c r="BT685" s="104"/>
      <c r="BU685" s="104"/>
      <c r="BV685" s="104"/>
      <c r="BW685" s="104"/>
    </row>
    <row r="686" spans="43:75" x14ac:dyDescent="0.35">
      <c r="AQ686" s="105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BN686" s="104"/>
      <c r="BO686" s="104"/>
      <c r="BP686" s="104"/>
      <c r="BQ686" s="104"/>
      <c r="BR686" s="104"/>
      <c r="BS686" s="104"/>
      <c r="BT686" s="104"/>
      <c r="BU686" s="104"/>
      <c r="BV686" s="104"/>
      <c r="BW686" s="104"/>
    </row>
    <row r="687" spans="43:75" x14ac:dyDescent="0.35">
      <c r="AQ687" s="105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BN687" s="104"/>
      <c r="BO687" s="104"/>
      <c r="BP687" s="104"/>
      <c r="BQ687" s="104"/>
      <c r="BR687" s="104"/>
      <c r="BS687" s="104"/>
      <c r="BT687" s="104"/>
      <c r="BU687" s="104"/>
      <c r="BV687" s="104"/>
      <c r="BW687" s="104"/>
    </row>
    <row r="688" spans="43:75" x14ac:dyDescent="0.35">
      <c r="AQ688" s="105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BN688" s="104"/>
      <c r="BO688" s="104"/>
      <c r="BP688" s="104"/>
      <c r="BQ688" s="104"/>
      <c r="BR688" s="104"/>
      <c r="BS688" s="104"/>
      <c r="BT688" s="104"/>
      <c r="BU688" s="104"/>
      <c r="BV688" s="104"/>
      <c r="BW688" s="104"/>
    </row>
    <row r="689" spans="43:75" x14ac:dyDescent="0.35">
      <c r="AQ689" s="105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BN689" s="104"/>
      <c r="BO689" s="104"/>
      <c r="BP689" s="104"/>
      <c r="BQ689" s="104"/>
      <c r="BR689" s="104"/>
      <c r="BS689" s="104"/>
      <c r="BT689" s="104"/>
      <c r="BU689" s="104"/>
      <c r="BV689" s="104"/>
      <c r="BW689" s="104"/>
    </row>
    <row r="690" spans="43:75" x14ac:dyDescent="0.35">
      <c r="AQ690" s="105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BN690" s="104"/>
      <c r="BO690" s="104"/>
      <c r="BP690" s="104"/>
      <c r="BQ690" s="104"/>
      <c r="BR690" s="104"/>
      <c r="BS690" s="104"/>
      <c r="BT690" s="104"/>
      <c r="BU690" s="104"/>
      <c r="BV690" s="104"/>
      <c r="BW690" s="104"/>
    </row>
    <row r="691" spans="43:75" x14ac:dyDescent="0.35">
      <c r="AQ691" s="105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BN691" s="104"/>
      <c r="BO691" s="104"/>
      <c r="BP691" s="104"/>
      <c r="BQ691" s="104"/>
      <c r="BR691" s="104"/>
      <c r="BS691" s="104"/>
      <c r="BT691" s="104"/>
      <c r="BU691" s="104"/>
      <c r="BV691" s="104"/>
      <c r="BW691" s="104"/>
    </row>
    <row r="692" spans="43:75" x14ac:dyDescent="0.35">
      <c r="AQ692" s="105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BN692" s="104"/>
      <c r="BO692" s="104"/>
      <c r="BP692" s="104"/>
      <c r="BQ692" s="104"/>
      <c r="BR692" s="104"/>
      <c r="BS692" s="104"/>
      <c r="BT692" s="104"/>
      <c r="BU692" s="104"/>
      <c r="BV692" s="104"/>
      <c r="BW692" s="104"/>
    </row>
    <row r="693" spans="43:75" x14ac:dyDescent="0.35">
      <c r="AQ693" s="105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  <c r="BT693" s="104"/>
      <c r="BU693" s="104"/>
      <c r="BV693" s="104"/>
      <c r="BW693" s="104"/>
    </row>
    <row r="694" spans="43:75" x14ac:dyDescent="0.35">
      <c r="AQ694" s="105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BN694" s="104"/>
      <c r="BO694" s="104"/>
      <c r="BP694" s="104"/>
      <c r="BQ694" s="104"/>
      <c r="BR694" s="104"/>
      <c r="BS694" s="104"/>
      <c r="BT694" s="104"/>
      <c r="BU694" s="104"/>
      <c r="BV694" s="104"/>
      <c r="BW694" s="104"/>
    </row>
    <row r="695" spans="43:75" x14ac:dyDescent="0.35">
      <c r="AQ695" s="105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BN695" s="104"/>
      <c r="BO695" s="104"/>
      <c r="BP695" s="104"/>
      <c r="BQ695" s="104"/>
      <c r="BR695" s="104"/>
      <c r="BS695" s="104"/>
      <c r="BT695" s="104"/>
      <c r="BU695" s="104"/>
      <c r="BV695" s="104"/>
      <c r="BW695" s="104"/>
    </row>
    <row r="696" spans="43:75" x14ac:dyDescent="0.35">
      <c r="AQ696" s="105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BN696" s="104"/>
      <c r="BO696" s="104"/>
      <c r="BP696" s="104"/>
      <c r="BQ696" s="104"/>
      <c r="BR696" s="104"/>
      <c r="BS696" s="104"/>
      <c r="BT696" s="104"/>
      <c r="BU696" s="104"/>
      <c r="BV696" s="104"/>
      <c r="BW696" s="104"/>
    </row>
    <row r="697" spans="43:75" x14ac:dyDescent="0.35">
      <c r="AQ697" s="105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BN697" s="104"/>
      <c r="BO697" s="104"/>
      <c r="BP697" s="104"/>
      <c r="BQ697" s="104"/>
      <c r="BR697" s="104"/>
      <c r="BS697" s="104"/>
      <c r="BT697" s="104"/>
      <c r="BU697" s="104"/>
      <c r="BV697" s="104"/>
      <c r="BW697" s="104"/>
    </row>
    <row r="698" spans="43:75" x14ac:dyDescent="0.35">
      <c r="AQ698" s="105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BN698" s="104"/>
      <c r="BO698" s="104"/>
      <c r="BP698" s="104"/>
      <c r="BQ698" s="104"/>
      <c r="BR698" s="104"/>
      <c r="BS698" s="104"/>
      <c r="BT698" s="104"/>
      <c r="BU698" s="104"/>
      <c r="BV698" s="104"/>
      <c r="BW698" s="104"/>
    </row>
    <row r="699" spans="43:75" x14ac:dyDescent="0.35">
      <c r="AQ699" s="105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BN699" s="104"/>
      <c r="BO699" s="104"/>
      <c r="BP699" s="104"/>
      <c r="BQ699" s="104"/>
      <c r="BR699" s="104"/>
      <c r="BS699" s="104"/>
      <c r="BT699" s="104"/>
      <c r="BU699" s="104"/>
      <c r="BV699" s="104"/>
      <c r="BW699" s="104"/>
    </row>
  </sheetData>
  <mergeCells count="3">
    <mergeCell ref="A2:A3"/>
    <mergeCell ref="B2:B3"/>
    <mergeCell ref="AL2:AO2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4833-28A6-471E-BB8C-C1B3777E51EC}">
  <sheetPr>
    <tabColor rgb="FFFFFF00"/>
  </sheetPr>
  <dimension ref="A1:E565"/>
  <sheetViews>
    <sheetView topLeftCell="A123" workbookViewId="0">
      <selection activeCell="A120" sqref="A120:A13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356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202111258</v>
      </c>
      <c r="B3" s="55" t="s">
        <v>637</v>
      </c>
      <c r="C3" t="str">
        <f>VLOOKUP(B3,summary!$A$5:$B$5006,2,0)</f>
        <v xml:space="preserve">Fresh Soursop 红毛榴莲 </v>
      </c>
      <c r="D3" s="78">
        <v>2</v>
      </c>
      <c r="E3" s="77"/>
    </row>
    <row r="4" spans="1:5" ht="18.5" x14ac:dyDescent="0.45">
      <c r="A4" s="106">
        <v>202111258</v>
      </c>
      <c r="B4" s="55" t="s">
        <v>200</v>
      </c>
      <c r="C4" t="str">
        <f>VLOOKUP(B4,summary!$A$5:$B$5006,2,0)</f>
        <v>Tadpole蝌蚪</v>
      </c>
      <c r="D4" s="78">
        <v>3</v>
      </c>
      <c r="E4" s="77"/>
    </row>
    <row r="5" spans="1:5" ht="18.5" x14ac:dyDescent="0.45">
      <c r="A5" s="106">
        <v>202111258</v>
      </c>
      <c r="B5" s="55" t="s">
        <v>289</v>
      </c>
      <c r="C5" t="str">
        <f>VLOOKUP(B5,summary!$A$5:$B$5006,2,0)</f>
        <v>Atap Seeds in Syrup亚嗒子</v>
      </c>
      <c r="D5" s="78">
        <v>8</v>
      </c>
      <c r="E5" s="77"/>
    </row>
    <row r="6" spans="1:5" ht="18.5" x14ac:dyDescent="0.45">
      <c r="A6" s="106">
        <v>202111258</v>
      </c>
      <c r="B6" s="55" t="s">
        <v>441</v>
      </c>
      <c r="C6" t="str">
        <f>VLOOKUP(B6,summary!$A$5:$B$5006,2,0)</f>
        <v>Longan in Syrup龙眼</v>
      </c>
      <c r="D6" s="78">
        <v>1</v>
      </c>
      <c r="E6" s="77"/>
    </row>
    <row r="7" spans="1:5" ht="18.5" x14ac:dyDescent="0.45">
      <c r="A7" s="106">
        <v>202111258</v>
      </c>
      <c r="B7" s="55" t="s">
        <v>579</v>
      </c>
      <c r="C7" t="str">
        <f>VLOOKUP(B7,summary!$A$5:$B$5006,2,0)</f>
        <v>Food Coloring - Liquid)颜色-水</v>
      </c>
      <c r="D7" s="78">
        <v>1</v>
      </c>
      <c r="E7" s="77"/>
    </row>
    <row r="8" spans="1:5" ht="18.5" x14ac:dyDescent="0.45">
      <c r="A8" s="106">
        <v>202111258</v>
      </c>
      <c r="B8" s="55" t="s">
        <v>583</v>
      </c>
      <c r="C8" t="str">
        <f>VLOOKUP(B8,summary!$A$5:$B$5006,2,0)</f>
        <v>Food Coloring - Liquid)颜色-水</v>
      </c>
      <c r="D8" s="78">
        <v>2</v>
      </c>
      <c r="E8" s="77"/>
    </row>
    <row r="9" spans="1:5" ht="18.5" x14ac:dyDescent="0.45">
      <c r="A9" s="106">
        <v>202111259</v>
      </c>
      <c r="B9" s="55" t="s">
        <v>658</v>
      </c>
      <c r="C9" t="str">
        <f>VLOOKUP(B9,summary!$A$5:$B$5006,2,0)</f>
        <v>Bobo Cha Cubes.摩摩喳喳</v>
      </c>
      <c r="D9" s="78">
        <v>3</v>
      </c>
      <c r="E9" s="77"/>
    </row>
    <row r="10" spans="1:5" ht="18.5" x14ac:dyDescent="0.45">
      <c r="A10" s="106">
        <v>202111259</v>
      </c>
      <c r="B10" s="55" t="s">
        <v>314</v>
      </c>
      <c r="C10" t="str">
        <f>VLOOKUP(B10,summary!$A$5:$B$5006,2,0)</f>
        <v>Green Bean 绿豆</v>
      </c>
      <c r="D10" s="78">
        <v>3</v>
      </c>
      <c r="E10" s="77"/>
    </row>
    <row r="11" spans="1:5" ht="18.5" x14ac:dyDescent="0.45">
      <c r="A11" s="106">
        <v>202111259</v>
      </c>
      <c r="B11" s="55" t="s">
        <v>340</v>
      </c>
      <c r="C11" t="str">
        <f>VLOOKUP(B11,summary!$A$5:$B$5006,2,0)</f>
        <v>Pearl Barley 薏米</v>
      </c>
      <c r="D11" s="78">
        <v>2</v>
      </c>
      <c r="E11" s="77"/>
    </row>
    <row r="12" spans="1:5" ht="18.5" x14ac:dyDescent="0.45">
      <c r="A12" s="106">
        <v>202111259</v>
      </c>
      <c r="B12" s="55" t="s">
        <v>347</v>
      </c>
      <c r="C12" t="str">
        <f>VLOOKUP(B12,summary!$A$5:$B$5006,2,0)</f>
        <v>Small Sago 小丸</v>
      </c>
      <c r="D12" s="78">
        <v>2</v>
      </c>
      <c r="E12" s="77"/>
    </row>
    <row r="13" spans="1:5" ht="18.5" x14ac:dyDescent="0.45">
      <c r="A13" s="106">
        <v>202111259</v>
      </c>
      <c r="B13" s="55" t="s">
        <v>359</v>
      </c>
      <c r="C13" t="str">
        <f>VLOOKUP(B13,summary!$A$5:$B$5006,2,0)</f>
        <v>Fungus黄 木耳朵</v>
      </c>
      <c r="D13" s="78">
        <v>1</v>
      </c>
      <c r="E13" s="77"/>
    </row>
    <row r="14" spans="1:5" ht="18.5" x14ac:dyDescent="0.45">
      <c r="A14" s="106">
        <v>202111259</v>
      </c>
      <c r="B14" s="55" t="s">
        <v>436</v>
      </c>
      <c r="C14" t="str">
        <f>VLOOKUP(B14,summary!$A$5:$B$5006,2,0)</f>
        <v>Nata De Coco椰果芊 15mm</v>
      </c>
      <c r="D14" s="78">
        <v>1</v>
      </c>
      <c r="E14" s="77"/>
    </row>
    <row r="15" spans="1:5" ht="18.5" x14ac:dyDescent="0.45">
      <c r="A15" s="106">
        <v>202111259</v>
      </c>
      <c r="B15" s="55" t="s">
        <v>495</v>
      </c>
      <c r="C15" t="str">
        <f>VLOOKUP(B15,summary!$A$5:$B$5006,2,0)</f>
        <v>Coconut Milk 椰浆</v>
      </c>
      <c r="D15" s="78">
        <v>2</v>
      </c>
      <c r="E15" s="77"/>
    </row>
    <row r="16" spans="1:5" ht="18.5" x14ac:dyDescent="0.45">
      <c r="A16" s="106">
        <v>202111259</v>
      </c>
      <c r="B16" s="55" t="s">
        <v>558</v>
      </c>
      <c r="C16" t="str">
        <f>VLOOKUP(B16,summary!$A$5:$B$5006,2,0)</f>
        <v>Tapioca木薯</v>
      </c>
      <c r="D16" s="78">
        <v>10</v>
      </c>
      <c r="E16" s="77"/>
    </row>
    <row r="17" spans="1:5" ht="18.5" x14ac:dyDescent="0.45">
      <c r="A17" s="106">
        <v>202111260</v>
      </c>
      <c r="B17" s="55" t="s">
        <v>660</v>
      </c>
      <c r="C17" t="str">
        <f>VLOOKUP(B17,summary!$A$5:$B$5006,2,0)</f>
        <v>Chendol浆咯</v>
      </c>
      <c r="D17" s="78">
        <v>1</v>
      </c>
      <c r="E17" s="77"/>
    </row>
    <row r="18" spans="1:5" ht="18.5" x14ac:dyDescent="0.45">
      <c r="A18" s="106">
        <v>202111260</v>
      </c>
      <c r="B18" s="55" t="s">
        <v>294</v>
      </c>
      <c r="C18" t="str">
        <f>VLOOKUP(B18,summary!$A$5:$B$5006,2,0)</f>
        <v>Chin Chow  仙 草</v>
      </c>
      <c r="D18" s="78">
        <v>2</v>
      </c>
      <c r="E18" s="77"/>
    </row>
    <row r="19" spans="1:5" ht="18.5" x14ac:dyDescent="0.45">
      <c r="A19" s="106">
        <v>202111260</v>
      </c>
      <c r="B19" s="55" t="s">
        <v>343</v>
      </c>
      <c r="C19" t="str">
        <f>VLOOKUP(B19,summary!$A$5:$B$5006,2,0)</f>
        <v>Big Sago 大丸</v>
      </c>
      <c r="D19" s="78">
        <v>1</v>
      </c>
      <c r="E19" s="77"/>
    </row>
    <row r="20" spans="1:5" ht="18.5" x14ac:dyDescent="0.45">
      <c r="A20" s="106">
        <v>202111260</v>
      </c>
      <c r="B20" s="55" t="s">
        <v>433</v>
      </c>
      <c r="C20" t="str">
        <f>VLOOKUP(B20,summary!$A$5:$B$5006,2,0)</f>
        <v>Sea Coconut海底椰</v>
      </c>
      <c r="D20" s="78">
        <v>1</v>
      </c>
      <c r="E20" s="77"/>
    </row>
    <row r="21" spans="1:5" ht="18.5" x14ac:dyDescent="0.45">
      <c r="A21" s="106">
        <v>202111260</v>
      </c>
      <c r="B21" s="55" t="s">
        <v>550</v>
      </c>
      <c r="C21" t="str">
        <f>VLOOKUP(B21,summary!$A$5:$B$5006,2,0)</f>
        <v>Candy Sugar 片糖</v>
      </c>
      <c r="D21" s="91">
        <v>1</v>
      </c>
      <c r="E21" s="77"/>
    </row>
    <row r="22" spans="1:5" ht="18.5" x14ac:dyDescent="0.45">
      <c r="A22" s="106">
        <v>202111261</v>
      </c>
      <c r="B22" s="55" t="s">
        <v>322</v>
      </c>
      <c r="C22" t="str">
        <f>VLOOKUP(B22,summary!$A$5:$B$5006,2,0)</f>
        <v>Split Green Mung Bean豆畔</v>
      </c>
      <c r="D22" s="91">
        <v>12</v>
      </c>
      <c r="E22" s="77"/>
    </row>
    <row r="23" spans="1:5" ht="18.5" x14ac:dyDescent="0.45">
      <c r="A23" s="106">
        <v>202111261</v>
      </c>
      <c r="B23" s="55" t="s">
        <v>381</v>
      </c>
      <c r="C23" t="str">
        <f>VLOOKUP(B23,summary!$A$5:$B$5006,2,0)</f>
        <v>Peanut 花生</v>
      </c>
      <c r="D23" s="91">
        <v>1</v>
      </c>
      <c r="E23" s="77"/>
    </row>
    <row r="24" spans="1:5" ht="18.5" x14ac:dyDescent="0.45">
      <c r="A24" s="106">
        <v>202111261</v>
      </c>
      <c r="B24" s="55" t="s">
        <v>277</v>
      </c>
      <c r="C24" t="str">
        <f>VLOOKUP(B24,summary!$A$5:$B$5006,2,0)</f>
        <v>Glutinous FLOUR 糯米粉</v>
      </c>
      <c r="D24" s="91">
        <v>2</v>
      </c>
      <c r="E24" s="77"/>
    </row>
    <row r="25" spans="1:5" ht="18.5" x14ac:dyDescent="0.45">
      <c r="A25" s="106">
        <v>202111262</v>
      </c>
      <c r="B25" s="55" t="s">
        <v>340</v>
      </c>
      <c r="C25" t="str">
        <f>VLOOKUP(B25,summary!$A$5:$B$5006,2,0)</f>
        <v>Pearl Barley 薏米</v>
      </c>
      <c r="D25" s="91">
        <v>2</v>
      </c>
      <c r="E25" s="77"/>
    </row>
    <row r="26" spans="1:5" ht="18.5" x14ac:dyDescent="0.45">
      <c r="A26" s="106">
        <v>202111262</v>
      </c>
      <c r="B26" s="55" t="s">
        <v>458</v>
      </c>
      <c r="C26" t="str">
        <f>VLOOKUP(B26,summary!$A$5:$B$5006,2,0)</f>
        <v>Cream Corn玉米浆</v>
      </c>
      <c r="D26" s="91">
        <v>1</v>
      </c>
      <c r="E26" s="77"/>
    </row>
    <row r="27" spans="1:5" ht="18.5" x14ac:dyDescent="0.45">
      <c r="A27" s="106">
        <v>202111262</v>
      </c>
      <c r="B27" s="55" t="s">
        <v>441</v>
      </c>
      <c r="C27" t="str">
        <f>VLOOKUP(B27,summary!$A$5:$B$5006,2,0)</f>
        <v>Longan in Syrup龙眼</v>
      </c>
      <c r="D27" s="91">
        <v>1</v>
      </c>
      <c r="E27" s="77"/>
    </row>
    <row r="28" spans="1:5" ht="18.5" x14ac:dyDescent="0.45">
      <c r="A28" s="106">
        <v>202111262</v>
      </c>
      <c r="B28" s="55" t="s">
        <v>545</v>
      </c>
      <c r="C28" t="str">
        <f>VLOOKUP(B28,summary!$A$5:$B$5006,2,0)</f>
        <v>Coconut Sugar椰糖</v>
      </c>
      <c r="D28" s="91">
        <v>1</v>
      </c>
      <c r="E28" s="77"/>
    </row>
    <row r="29" spans="1:5" ht="18.5" x14ac:dyDescent="0.45">
      <c r="A29" s="106">
        <v>202111262</v>
      </c>
      <c r="B29" s="55" t="s">
        <v>565</v>
      </c>
      <c r="C29" t="str">
        <f>VLOOKUP(B29,summary!$A$5:$B$5006,2,0)</f>
        <v>Pandan Leaf 班兰叶</v>
      </c>
      <c r="D29" s="91">
        <v>1</v>
      </c>
      <c r="E29" s="77"/>
    </row>
    <row r="30" spans="1:5" ht="18.5" x14ac:dyDescent="0.45">
      <c r="A30" s="106">
        <v>202111262</v>
      </c>
      <c r="B30" s="55" t="s">
        <v>566</v>
      </c>
      <c r="C30" t="str">
        <f>VLOOKUP(B30,summary!$A$5:$B$5006,2,0)</f>
        <v>Lime 酸甘</v>
      </c>
      <c r="D30" s="91">
        <v>2</v>
      </c>
      <c r="E30" s="77"/>
    </row>
    <row r="31" spans="1:5" ht="18.5" x14ac:dyDescent="0.45">
      <c r="A31" s="106">
        <v>202111263</v>
      </c>
      <c r="B31" s="55" t="s">
        <v>291</v>
      </c>
      <c r="C31" t="str">
        <f>VLOOKUP(B31,summary!$A$5:$B$5006,2,0)</f>
        <v>Atap Seeds in Syrup亚嗒子</v>
      </c>
      <c r="D31" s="91">
        <v>2</v>
      </c>
      <c r="E31" s="77"/>
    </row>
    <row r="32" spans="1:5" ht="18.5" x14ac:dyDescent="0.45">
      <c r="A32" s="106">
        <v>202111263</v>
      </c>
      <c r="B32" s="55" t="s">
        <v>658</v>
      </c>
      <c r="C32" t="str">
        <f>VLOOKUP(B32,summary!$A$5:$B$5006,2,0)</f>
        <v>Bobo Cha Cubes.摩摩喳喳</v>
      </c>
      <c r="D32" s="91">
        <v>1</v>
      </c>
      <c r="E32" s="77"/>
    </row>
    <row r="33" spans="1:5" ht="18.5" x14ac:dyDescent="0.45">
      <c r="A33" s="106">
        <v>202111263</v>
      </c>
      <c r="B33" s="55" t="s">
        <v>294</v>
      </c>
      <c r="C33" t="str">
        <f>VLOOKUP(B33,summary!$A$5:$B$5006,2,0)</f>
        <v>Chin Chow  仙 草</v>
      </c>
      <c r="D33" s="91">
        <v>1</v>
      </c>
      <c r="E33" s="77"/>
    </row>
    <row r="34" spans="1:5" ht="18.5" x14ac:dyDescent="0.45">
      <c r="A34" s="106">
        <v>202111263</v>
      </c>
      <c r="B34" s="55" t="s">
        <v>340</v>
      </c>
      <c r="C34" t="str">
        <f>VLOOKUP(B34,summary!$A$5:$B$5006,2,0)</f>
        <v>Pearl Barley 薏米</v>
      </c>
      <c r="D34" s="91">
        <v>1</v>
      </c>
      <c r="E34" s="77"/>
    </row>
    <row r="35" spans="1:5" ht="18.5" x14ac:dyDescent="0.45">
      <c r="A35" s="106">
        <v>202111263</v>
      </c>
      <c r="B35" s="55" t="s">
        <v>351</v>
      </c>
      <c r="C35" t="str">
        <f>VLOOKUP(B35,summary!$A$5:$B$5006,2,0)</f>
        <v>Dried Longan 龙眼干</v>
      </c>
      <c r="D35" s="91">
        <v>2</v>
      </c>
      <c r="E35" s="77"/>
    </row>
    <row r="36" spans="1:5" ht="18.5" x14ac:dyDescent="0.45">
      <c r="A36" s="106">
        <v>202111263</v>
      </c>
      <c r="B36" s="55" t="s">
        <v>299</v>
      </c>
      <c r="C36" t="str">
        <f>VLOOKUP(B36,summary!$A$5:$B$5006,2,0)</f>
        <v>Red Bean红豆</v>
      </c>
      <c r="D36" s="91">
        <v>2</v>
      </c>
      <c r="E36" s="77"/>
    </row>
    <row r="37" spans="1:5" ht="18.5" x14ac:dyDescent="0.45">
      <c r="A37" s="106">
        <v>202111263</v>
      </c>
      <c r="B37" s="55" t="s">
        <v>331</v>
      </c>
      <c r="C37" t="str">
        <f>VLOOKUP(B37,summary!$A$5:$B$5006,2,0)</f>
        <v>Black Glutinous Rice 黑糯米</v>
      </c>
      <c r="D37" s="91">
        <v>1</v>
      </c>
      <c r="E37" s="77"/>
    </row>
    <row r="38" spans="1:5" ht="18.5" x14ac:dyDescent="0.45">
      <c r="A38" s="106">
        <v>202111263</v>
      </c>
      <c r="B38" s="55" t="s">
        <v>458</v>
      </c>
      <c r="C38" t="str">
        <f>VLOOKUP(B38,summary!$A$5:$B$5006,2,0)</f>
        <v>Cream Corn玉米浆</v>
      </c>
      <c r="D38" s="91">
        <v>1</v>
      </c>
      <c r="E38" s="77"/>
    </row>
    <row r="39" spans="1:5" ht="18.5" x14ac:dyDescent="0.45">
      <c r="A39" s="106">
        <v>202111263</v>
      </c>
      <c r="B39" s="55" t="s">
        <v>533</v>
      </c>
      <c r="C39" t="str">
        <f>VLOOKUP(B39,summary!$A$5:$B$5006,2,0)</f>
        <v>Brown Sugar 黑糖</v>
      </c>
      <c r="D39" s="91">
        <v>1</v>
      </c>
      <c r="E39" s="77"/>
    </row>
    <row r="40" spans="1:5" ht="18.5" x14ac:dyDescent="0.45">
      <c r="A40" s="106">
        <v>202111263</v>
      </c>
      <c r="B40" s="55" t="s">
        <v>535</v>
      </c>
      <c r="C40" t="str">
        <f>VLOOKUP(B40,summary!$A$5:$B$5006,2,0)</f>
        <v>Red Sugar 赤糖</v>
      </c>
      <c r="D40" s="91">
        <v>1</v>
      </c>
      <c r="E40" s="77"/>
    </row>
    <row r="41" spans="1:5" ht="18.5" x14ac:dyDescent="0.45">
      <c r="A41" s="106">
        <v>202111263</v>
      </c>
      <c r="B41" s="55" t="s">
        <v>545</v>
      </c>
      <c r="C41" t="str">
        <f>VLOOKUP(B41,summary!$A$5:$B$5006,2,0)</f>
        <v>Coconut Sugar椰糖</v>
      </c>
      <c r="D41" s="91">
        <v>1</v>
      </c>
      <c r="E41" s="77"/>
    </row>
    <row r="42" spans="1:5" ht="18.5" x14ac:dyDescent="0.45">
      <c r="A42" s="106">
        <v>202111263</v>
      </c>
      <c r="B42" s="55" t="s">
        <v>572</v>
      </c>
      <c r="C42" t="str">
        <f>VLOOKUP(B42,summary!$A$5:$B$5006,2,0)</f>
        <v>Ginger 老姜</v>
      </c>
      <c r="D42" s="91">
        <v>1</v>
      </c>
      <c r="E42" s="77"/>
    </row>
    <row r="43" spans="1:5" ht="18.5" x14ac:dyDescent="0.45">
      <c r="A43" s="106">
        <v>202111263</v>
      </c>
      <c r="B43" s="55" t="s">
        <v>565</v>
      </c>
      <c r="C43" t="str">
        <f>VLOOKUP(B43,summary!$A$5:$B$5006,2,0)</f>
        <v>Pandan Leaf 班兰叶</v>
      </c>
      <c r="D43" s="91">
        <v>2</v>
      </c>
      <c r="E43" s="77"/>
    </row>
    <row r="44" spans="1:5" ht="18.5" x14ac:dyDescent="0.45">
      <c r="A44" s="106">
        <v>202111263</v>
      </c>
      <c r="B44" s="55" t="s">
        <v>559</v>
      </c>
      <c r="C44" t="str">
        <f>VLOOKUP(B44,summary!$A$5:$B$5006,2,0)</f>
        <v>Sweet Potato 番薯</v>
      </c>
      <c r="D44" s="91">
        <v>30</v>
      </c>
      <c r="E44" s="77"/>
    </row>
    <row r="45" spans="1:5" ht="18.5" x14ac:dyDescent="0.45">
      <c r="A45" s="106">
        <v>202111263</v>
      </c>
      <c r="B45" s="55" t="s">
        <v>562</v>
      </c>
      <c r="C45" t="str">
        <f>VLOOKUP(B45,summary!$A$5:$B$5006,2,0)</f>
        <v>Yam 芋头</v>
      </c>
      <c r="D45" s="91">
        <v>4</v>
      </c>
      <c r="E45" s="77"/>
    </row>
    <row r="46" spans="1:5" ht="18.5" x14ac:dyDescent="0.45">
      <c r="A46" s="106">
        <v>202111263</v>
      </c>
      <c r="B46" s="55" t="s">
        <v>578</v>
      </c>
      <c r="C46" t="str">
        <f>VLOOKUP(B46,summary!$A$5:$B$5006,2,0)</f>
        <v>Yu Tiao 油条</v>
      </c>
      <c r="D46" s="91">
        <v>20</v>
      </c>
      <c r="E46" s="77"/>
    </row>
    <row r="47" spans="1:5" ht="18.5" x14ac:dyDescent="0.45">
      <c r="A47" s="106">
        <v>202111264</v>
      </c>
      <c r="B47" s="55" t="s">
        <v>658</v>
      </c>
      <c r="C47" t="str">
        <f>VLOOKUP(B47,summary!$A$5:$B$5006,2,0)</f>
        <v>Bobo Cha Cubes.摩摩喳喳</v>
      </c>
      <c r="D47" s="91">
        <v>1</v>
      </c>
      <c r="E47" s="77"/>
    </row>
    <row r="48" spans="1:5" ht="18.5" x14ac:dyDescent="0.45">
      <c r="A48" s="106">
        <v>202111264</v>
      </c>
      <c r="B48" s="55" t="s">
        <v>340</v>
      </c>
      <c r="C48" t="str">
        <f>VLOOKUP(B48,summary!$A$5:$B$5006,2,0)</f>
        <v>Pearl Barley 薏米</v>
      </c>
      <c r="D48" s="91">
        <v>1</v>
      </c>
      <c r="E48" s="77"/>
    </row>
    <row r="49" spans="1:5" ht="18.5" x14ac:dyDescent="0.45">
      <c r="A49" s="106">
        <v>202111264</v>
      </c>
      <c r="B49" s="55" t="s">
        <v>291</v>
      </c>
      <c r="C49" t="str">
        <f>VLOOKUP(B49,summary!$A$5:$B$5006,2,0)</f>
        <v>Atap Seeds in Syrup亚嗒子</v>
      </c>
      <c r="D49" s="91">
        <v>2</v>
      </c>
      <c r="E49" s="77"/>
    </row>
    <row r="50" spans="1:5" ht="18.5" x14ac:dyDescent="0.45">
      <c r="A50" s="106">
        <v>202111264</v>
      </c>
      <c r="B50" s="55" t="s">
        <v>331</v>
      </c>
      <c r="C50" t="str">
        <f>VLOOKUP(B50,summary!$A$5:$B$5006,2,0)</f>
        <v>Black Glutinous Rice 黑糯米</v>
      </c>
      <c r="D50" s="91">
        <v>2</v>
      </c>
      <c r="E50" s="77"/>
    </row>
    <row r="51" spans="1:5" ht="18.5" x14ac:dyDescent="0.45">
      <c r="A51" s="106">
        <v>202111264</v>
      </c>
      <c r="B51" s="55" t="s">
        <v>335</v>
      </c>
      <c r="C51" t="str">
        <f>VLOOKUP(B51,summary!$A$5:$B$5006,2,0)</f>
        <v>White Glutinous Rice白糯米</v>
      </c>
      <c r="D51" s="91">
        <v>1</v>
      </c>
      <c r="E51" s="77"/>
    </row>
    <row r="52" spans="1:5" ht="18.5" x14ac:dyDescent="0.45">
      <c r="A52" s="106">
        <v>202111264</v>
      </c>
      <c r="B52" s="55" t="s">
        <v>314</v>
      </c>
      <c r="C52" t="str">
        <f>VLOOKUP(B52,summary!$A$5:$B$5006,2,0)</f>
        <v>Green Bean 绿豆</v>
      </c>
      <c r="D52" s="91">
        <v>1</v>
      </c>
      <c r="E52" s="77"/>
    </row>
    <row r="53" spans="1:5" ht="18.5" x14ac:dyDescent="0.45">
      <c r="A53" s="106">
        <v>202111264</v>
      </c>
      <c r="B53" s="55" t="s">
        <v>299</v>
      </c>
      <c r="C53" t="str">
        <f>VLOOKUP(B53,summary!$A$5:$B$5006,2,0)</f>
        <v>Red Bean红豆</v>
      </c>
      <c r="D53" s="91">
        <v>1</v>
      </c>
      <c r="E53" s="77"/>
    </row>
    <row r="54" spans="1:5" ht="18.5" x14ac:dyDescent="0.45">
      <c r="A54" s="106">
        <v>202111264</v>
      </c>
      <c r="B54" s="55" t="s">
        <v>322</v>
      </c>
      <c r="C54" t="str">
        <f>VLOOKUP(B54,summary!$A$5:$B$5006,2,0)</f>
        <v>Split Green Mung Bean豆畔</v>
      </c>
      <c r="D54" s="91">
        <v>1</v>
      </c>
      <c r="E54" s="77"/>
    </row>
    <row r="55" spans="1:5" ht="18.5" x14ac:dyDescent="0.45">
      <c r="A55" s="106">
        <v>202111264</v>
      </c>
      <c r="B55" s="55" t="s">
        <v>351</v>
      </c>
      <c r="C55" t="str">
        <f>VLOOKUP(B55,summary!$A$5:$B$5006,2,0)</f>
        <v>Dried Longan 龙眼干</v>
      </c>
      <c r="D55" s="91">
        <v>2</v>
      </c>
      <c r="E55" s="77"/>
    </row>
    <row r="56" spans="1:5" ht="18.5" x14ac:dyDescent="0.45">
      <c r="A56" s="106">
        <v>202111264</v>
      </c>
      <c r="B56" s="55" t="s">
        <v>297</v>
      </c>
      <c r="C56" t="str">
        <f>VLOOKUP(B56,summary!$A$5:$B$5006,2,0)</f>
        <v>GingKo Nut (Peel off)白果仁</v>
      </c>
      <c r="D56" s="91">
        <v>1</v>
      </c>
      <c r="E56" s="77"/>
    </row>
    <row r="57" spans="1:5" ht="18.5" x14ac:dyDescent="0.45">
      <c r="A57" s="106">
        <v>202111264</v>
      </c>
      <c r="B57" s="55" t="s">
        <v>372</v>
      </c>
      <c r="C57" t="str">
        <f>VLOOKUP(B57,summary!$A$5:$B$5006,2,0)</f>
        <v>Pong Thai Hai (Dry) 碰大海</v>
      </c>
      <c r="D57" s="91">
        <v>1</v>
      </c>
      <c r="E57" s="77"/>
    </row>
    <row r="58" spans="1:5" ht="18.5" x14ac:dyDescent="0.45">
      <c r="A58" s="106">
        <v>202111264</v>
      </c>
      <c r="B58" s="55" t="s">
        <v>533</v>
      </c>
      <c r="C58" t="str">
        <f>VLOOKUP(B58,summary!$A$5:$B$5006,2,0)</f>
        <v>Brown Sugar 黑糖</v>
      </c>
      <c r="D58" s="55">
        <v>1</v>
      </c>
      <c r="E58" s="77"/>
    </row>
    <row r="59" spans="1:5" ht="18.5" x14ac:dyDescent="0.45">
      <c r="A59" s="106">
        <v>202111264</v>
      </c>
      <c r="B59" s="55" t="s">
        <v>565</v>
      </c>
      <c r="C59" t="str">
        <f>VLOOKUP(B59,summary!$A$5:$B$5006,2,0)</f>
        <v>Pandan Leaf 班兰叶</v>
      </c>
      <c r="D59" s="55">
        <v>1</v>
      </c>
      <c r="E59" s="77"/>
    </row>
    <row r="60" spans="1:5" ht="18.5" x14ac:dyDescent="0.45">
      <c r="A60" s="106">
        <v>202111264</v>
      </c>
      <c r="B60" s="55" t="s">
        <v>559</v>
      </c>
      <c r="C60" t="str">
        <f>VLOOKUP(B60,summary!$A$5:$B$5006,2,0)</f>
        <v>Sweet Potato 番薯</v>
      </c>
      <c r="D60" s="55">
        <v>30</v>
      </c>
      <c r="E60" s="77"/>
    </row>
    <row r="61" spans="1:5" ht="18.5" x14ac:dyDescent="0.45">
      <c r="A61" s="106">
        <v>202111264</v>
      </c>
      <c r="B61" s="55" t="s">
        <v>562</v>
      </c>
      <c r="C61" t="str">
        <f>VLOOKUP(B61,summary!$A$5:$B$5006,2,0)</f>
        <v>Yam 芋头</v>
      </c>
      <c r="D61" s="55">
        <v>6</v>
      </c>
      <c r="E61" s="77"/>
    </row>
    <row r="62" spans="1:5" ht="18.5" x14ac:dyDescent="0.45">
      <c r="A62" s="106">
        <v>202111264</v>
      </c>
      <c r="B62" s="55" t="s">
        <v>578</v>
      </c>
      <c r="C62" t="str">
        <f>VLOOKUP(B62,summary!$A$5:$B$5006,2,0)</f>
        <v>Yu Tiao 油条</v>
      </c>
      <c r="D62" s="55">
        <v>10</v>
      </c>
      <c r="E62" s="77"/>
    </row>
    <row r="63" spans="1:5" ht="18.5" x14ac:dyDescent="0.45">
      <c r="A63" s="106">
        <v>202111265</v>
      </c>
      <c r="B63" s="55" t="s">
        <v>537</v>
      </c>
      <c r="C63" t="str">
        <f>VLOOKUP(B63,summary!$A$5:$B$5006,2,0)</f>
        <v>Fine Sugar 白糖</v>
      </c>
      <c r="D63" s="55">
        <v>2</v>
      </c>
      <c r="E63" s="77"/>
    </row>
    <row r="64" spans="1:5" ht="18.5" x14ac:dyDescent="0.45">
      <c r="A64" s="106">
        <v>202111266</v>
      </c>
      <c r="B64" s="55" t="s">
        <v>299</v>
      </c>
      <c r="C64" t="str">
        <f>VLOOKUP(B64,summary!$A$5:$B$5006,2,0)</f>
        <v>Red Bean红豆</v>
      </c>
      <c r="D64" s="55">
        <v>2</v>
      </c>
      <c r="E64" s="77"/>
    </row>
    <row r="65" spans="1:5" ht="18.5" x14ac:dyDescent="0.45">
      <c r="A65" s="106">
        <v>202111266</v>
      </c>
      <c r="B65" s="55" t="s">
        <v>338</v>
      </c>
      <c r="C65" t="str">
        <f>VLOOKUP(B65,summary!$A$5:$B$5006,2,0)</f>
        <v>White Wheat 大麦</v>
      </c>
      <c r="D65" s="55">
        <v>1</v>
      </c>
      <c r="E65" s="77"/>
    </row>
    <row r="66" spans="1:5" ht="18.5" x14ac:dyDescent="0.45">
      <c r="A66" s="106">
        <v>202111266</v>
      </c>
      <c r="B66" s="55" t="s">
        <v>347</v>
      </c>
      <c r="C66" t="str">
        <f>VLOOKUP(B66,summary!$A$5:$B$5006,2,0)</f>
        <v>Small Sago 小丸</v>
      </c>
      <c r="D66" s="55">
        <v>1</v>
      </c>
      <c r="E66" s="77"/>
    </row>
    <row r="67" spans="1:5" ht="18.5" x14ac:dyDescent="0.45">
      <c r="A67" s="106">
        <v>202111266</v>
      </c>
      <c r="B67" s="55" t="s">
        <v>340</v>
      </c>
      <c r="C67" t="str">
        <f>VLOOKUP(B67,summary!$A$5:$B$5006,2,0)</f>
        <v>Pearl Barley 薏米</v>
      </c>
      <c r="D67" s="55">
        <v>1</v>
      </c>
      <c r="E67" s="77"/>
    </row>
    <row r="68" spans="1:5" ht="18.5" x14ac:dyDescent="0.45">
      <c r="A68" s="106">
        <v>202111266</v>
      </c>
      <c r="B68" s="55" t="s">
        <v>458</v>
      </c>
      <c r="C68" t="str">
        <f>VLOOKUP(B68,summary!$A$5:$B$5006,2,0)</f>
        <v>Cream Corn玉米浆</v>
      </c>
      <c r="D68" s="91">
        <v>1</v>
      </c>
      <c r="E68" s="77"/>
    </row>
    <row r="69" spans="1:5" ht="18.5" x14ac:dyDescent="0.45">
      <c r="A69" s="106">
        <v>202111266</v>
      </c>
      <c r="B69" s="55" t="s">
        <v>461</v>
      </c>
      <c r="C69" t="str">
        <f>VLOOKUP(B69,summary!$A$5:$B$5006,2,0)</f>
        <v>Whole Corn玉米粒</v>
      </c>
      <c r="D69" s="91">
        <v>1</v>
      </c>
      <c r="E69" s="77"/>
    </row>
    <row r="70" spans="1:5" ht="18.5" x14ac:dyDescent="0.45">
      <c r="A70" s="106">
        <v>202111267</v>
      </c>
      <c r="B70" s="55" t="s">
        <v>540</v>
      </c>
      <c r="C70" t="str">
        <f>VLOOKUP(B70,summary!$A$5:$B$5006,2,0)</f>
        <v>Fine Sugar 白糖</v>
      </c>
      <c r="D70" s="91">
        <v>10</v>
      </c>
      <c r="E70" s="77"/>
    </row>
    <row r="71" spans="1:5" ht="18.5" x14ac:dyDescent="0.45">
      <c r="A71" s="106">
        <v>202111268</v>
      </c>
      <c r="B71" s="55" t="s">
        <v>646</v>
      </c>
      <c r="C71" t="str">
        <f>VLOOKUP(B71,summary!$A$5:$B$5006,2,0)</f>
        <v>Durian Puree 榴莲</v>
      </c>
      <c r="D71" s="91">
        <v>1</v>
      </c>
      <c r="E71" s="77"/>
    </row>
    <row r="72" spans="1:5" ht="18.5" x14ac:dyDescent="0.45">
      <c r="A72" s="106">
        <v>202111268</v>
      </c>
      <c r="B72" s="55" t="s">
        <v>252</v>
      </c>
      <c r="C72" t="str">
        <f>VLOOKUP(B72,summary!$A$5:$B$5006,2,0)</f>
        <v>Sweet Potato Powder番薯粉</v>
      </c>
      <c r="D72" s="91">
        <v>1</v>
      </c>
      <c r="E72" s="77"/>
    </row>
    <row r="73" spans="1:5" ht="18.5" x14ac:dyDescent="0.45">
      <c r="A73" s="106">
        <v>202111268</v>
      </c>
      <c r="B73" s="55" t="s">
        <v>331</v>
      </c>
      <c r="C73" t="str">
        <f>VLOOKUP(B73,summary!$A$5:$B$5006,2,0)</f>
        <v>Black Glutinous Rice 黑糯米</v>
      </c>
      <c r="D73" s="91">
        <v>1</v>
      </c>
      <c r="E73" s="77"/>
    </row>
    <row r="74" spans="1:5" ht="18.5" x14ac:dyDescent="0.45">
      <c r="A74" s="106">
        <v>202111268</v>
      </c>
      <c r="B74" s="55" t="s">
        <v>351</v>
      </c>
      <c r="C74" t="str">
        <f>VLOOKUP(B74,summary!$A$5:$B$5006,2,0)</f>
        <v>Dried Longan 龙眼干</v>
      </c>
      <c r="D74" s="91">
        <v>3</v>
      </c>
      <c r="E74" s="77"/>
    </row>
    <row r="75" spans="1:5" ht="18.5" x14ac:dyDescent="0.45">
      <c r="A75" s="106">
        <v>202111268</v>
      </c>
      <c r="B75" s="55" t="s">
        <v>361</v>
      </c>
      <c r="C75" t="str">
        <f>VLOOKUP(B75,summary!$A$5:$B$5006,2,0)</f>
        <v>Lotus Seed 莲子(无）</v>
      </c>
      <c r="D75" s="91">
        <v>2</v>
      </c>
      <c r="E75" s="77"/>
    </row>
    <row r="76" spans="1:5" ht="18.5" x14ac:dyDescent="0.45">
      <c r="A76" s="106">
        <v>202111269</v>
      </c>
      <c r="B76" s="55" t="s">
        <v>647</v>
      </c>
      <c r="C76" t="str">
        <f>VLOOKUP(B76,summary!$A$5:$B$5006,2,0)</f>
        <v>Mango Puree芒果</v>
      </c>
      <c r="D76" s="91">
        <v>1</v>
      </c>
      <c r="E76" s="77"/>
    </row>
    <row r="77" spans="1:5" ht="18.5" x14ac:dyDescent="0.45">
      <c r="A77" s="106">
        <v>202111269</v>
      </c>
      <c r="B77" s="55" t="s">
        <v>305</v>
      </c>
      <c r="C77" t="str">
        <f>VLOOKUP(B77,summary!$A$5:$B$5006,2,0)</f>
        <v>Small Red Bean小红豆</v>
      </c>
      <c r="D77" s="91">
        <v>2</v>
      </c>
      <c r="E77" s="77"/>
    </row>
    <row r="78" spans="1:5" ht="18.5" x14ac:dyDescent="0.45">
      <c r="A78" s="106">
        <v>202111269</v>
      </c>
      <c r="B78" s="55" t="s">
        <v>314</v>
      </c>
      <c r="C78" t="str">
        <f>VLOOKUP(B78,summary!$A$5:$B$5006,2,0)</f>
        <v>Green Bean 绿豆</v>
      </c>
      <c r="D78" s="91">
        <v>1</v>
      </c>
      <c r="E78" s="77"/>
    </row>
    <row r="79" spans="1:5" ht="18.5" x14ac:dyDescent="0.45">
      <c r="A79" s="106">
        <v>202111269</v>
      </c>
      <c r="B79" s="55" t="s">
        <v>331</v>
      </c>
      <c r="C79" t="str">
        <f>VLOOKUP(B79,summary!$A$5:$B$5006,2,0)</f>
        <v>Black Glutinous Rice 黑糯米</v>
      </c>
      <c r="D79" s="91">
        <v>1</v>
      </c>
      <c r="E79" s="77"/>
    </row>
    <row r="80" spans="1:5" ht="18.5" x14ac:dyDescent="0.45">
      <c r="A80" s="106">
        <v>202111269</v>
      </c>
      <c r="B80" s="55" t="s">
        <v>340</v>
      </c>
      <c r="C80" t="str">
        <f>VLOOKUP(B80,summary!$A$5:$B$5006,2,0)</f>
        <v>Pearl Barley 薏米</v>
      </c>
      <c r="D80" s="91">
        <v>1</v>
      </c>
      <c r="E80" s="77"/>
    </row>
    <row r="81" spans="1:5" ht="18.5" x14ac:dyDescent="0.45">
      <c r="A81" s="106">
        <v>202111269</v>
      </c>
      <c r="B81" s="55" t="s">
        <v>252</v>
      </c>
      <c r="C81" t="str">
        <f>VLOOKUP(B81,summary!$A$5:$B$5006,2,0)</f>
        <v>Sweet Potato Powder番薯粉</v>
      </c>
      <c r="D81" s="91">
        <v>1</v>
      </c>
      <c r="E81" s="77"/>
    </row>
    <row r="82" spans="1:5" ht="18.5" x14ac:dyDescent="0.45">
      <c r="A82" s="106">
        <v>202111269</v>
      </c>
      <c r="B82" s="55" t="s">
        <v>359</v>
      </c>
      <c r="C82" t="str">
        <f>VLOOKUP(B82,summary!$A$5:$B$5006,2,0)</f>
        <v>Fungus黄 木耳朵</v>
      </c>
      <c r="D82" s="91">
        <v>1</v>
      </c>
      <c r="E82" s="77"/>
    </row>
    <row r="83" spans="1:5" ht="18.5" x14ac:dyDescent="0.45">
      <c r="A83" s="106">
        <v>202111269</v>
      </c>
      <c r="B83" s="55" t="s">
        <v>495</v>
      </c>
      <c r="C83" t="str">
        <f>VLOOKUP(B83,summary!$A$5:$B$5006,2,0)</f>
        <v>Coconut Milk 椰浆</v>
      </c>
      <c r="D83" s="91">
        <v>1</v>
      </c>
      <c r="E83" s="77"/>
    </row>
    <row r="84" spans="1:5" ht="18.5" x14ac:dyDescent="0.45">
      <c r="A84" s="106">
        <v>202111269</v>
      </c>
      <c r="B84" s="55" t="s">
        <v>558</v>
      </c>
      <c r="C84" t="str">
        <f>VLOOKUP(B84,summary!$A$5:$B$5006,2,0)</f>
        <v>Tapioca木薯</v>
      </c>
      <c r="D84" s="91">
        <v>10</v>
      </c>
      <c r="E84" s="77"/>
    </row>
    <row r="85" spans="1:5" ht="18.5" x14ac:dyDescent="0.45">
      <c r="A85" s="106">
        <v>202111269</v>
      </c>
      <c r="B85" s="55" t="s">
        <v>565</v>
      </c>
      <c r="C85" t="str">
        <f>VLOOKUP(B85,summary!$A$5:$B$5006,2,0)</f>
        <v>Pandan Leaf 班兰叶</v>
      </c>
      <c r="D85" s="91">
        <v>5</v>
      </c>
      <c r="E85" s="77"/>
    </row>
    <row r="86" spans="1:5" ht="18.5" x14ac:dyDescent="0.45">
      <c r="A86" s="106">
        <v>202111270</v>
      </c>
      <c r="B86" s="55" t="s">
        <v>300</v>
      </c>
      <c r="C86" t="str">
        <f>VLOOKUP(B86,summary!$A$5:$B$5006,2,0)</f>
        <v>Red Bean红豆</v>
      </c>
      <c r="D86" s="78">
        <v>1</v>
      </c>
      <c r="E86" s="77"/>
    </row>
    <row r="87" spans="1:5" ht="18.5" x14ac:dyDescent="0.45">
      <c r="A87" s="106">
        <v>202111270</v>
      </c>
      <c r="B87" s="55" t="s">
        <v>315</v>
      </c>
      <c r="C87" t="str">
        <f>VLOOKUP(B87,summary!$A$5:$B$5006,2,0)</f>
        <v>Green Bean 绿豆</v>
      </c>
      <c r="D87" s="78">
        <v>1</v>
      </c>
      <c r="E87" s="77"/>
    </row>
    <row r="88" spans="1:5" ht="18.5" x14ac:dyDescent="0.45">
      <c r="A88" s="106">
        <v>202111270</v>
      </c>
      <c r="B88" s="55" t="s">
        <v>324</v>
      </c>
      <c r="C88" t="str">
        <f>VLOOKUP(B88,summary!$A$5:$B$5006,2,0)</f>
        <v>Split Green Mung Bean豆畔</v>
      </c>
      <c r="D88" s="78">
        <v>1</v>
      </c>
      <c r="E88" s="77"/>
    </row>
    <row r="89" spans="1:5" ht="18.5" x14ac:dyDescent="0.45">
      <c r="A89" s="106">
        <v>202111270</v>
      </c>
      <c r="B89" s="55" t="s">
        <v>332</v>
      </c>
      <c r="C89" t="str">
        <f>VLOOKUP(B89,summary!$A$5:$B$5006,2,0)</f>
        <v>Black Glutinous Rice 黑糯米</v>
      </c>
      <c r="D89" s="78">
        <v>1</v>
      </c>
      <c r="E89" s="77"/>
    </row>
    <row r="90" spans="1:5" ht="18.5" x14ac:dyDescent="0.45">
      <c r="A90" s="106">
        <v>202111270</v>
      </c>
      <c r="B90" s="55" t="s">
        <v>361</v>
      </c>
      <c r="C90" t="str">
        <f>VLOOKUP(B90,summary!$A$5:$B$5006,2,0)</f>
        <v>Lotus Seed 莲子(无）</v>
      </c>
      <c r="D90" s="78">
        <v>2</v>
      </c>
      <c r="E90" s="77"/>
    </row>
    <row r="91" spans="1:5" ht="18.5" x14ac:dyDescent="0.45">
      <c r="A91" s="106">
        <v>202111270</v>
      </c>
      <c r="B91" s="55" t="s">
        <v>369</v>
      </c>
      <c r="C91" t="str">
        <f>VLOOKUP(B91,summary!$A$5:$B$5006,2,0)</f>
        <v>GingKo Nut白果粒</v>
      </c>
      <c r="D91" s="78">
        <v>1</v>
      </c>
      <c r="E91" s="77"/>
    </row>
    <row r="92" spans="1:5" ht="18.5" x14ac:dyDescent="0.45">
      <c r="A92" s="106">
        <v>202111270</v>
      </c>
      <c r="B92" s="55" t="s">
        <v>559</v>
      </c>
      <c r="C92" t="str">
        <f>VLOOKUP(B92,summary!$A$5:$B$5006,2,0)</f>
        <v>Sweet Potato 番薯</v>
      </c>
      <c r="D92" s="78">
        <v>5</v>
      </c>
      <c r="E92" s="77"/>
    </row>
    <row r="93" spans="1:5" ht="18.5" x14ac:dyDescent="0.45">
      <c r="A93" s="106">
        <v>202111270</v>
      </c>
      <c r="B93" s="55" t="s">
        <v>562</v>
      </c>
      <c r="C93" t="str">
        <f>VLOOKUP(B93,summary!$A$5:$B$5006,2,0)</f>
        <v>Yam 芋头</v>
      </c>
      <c r="D93" s="78">
        <v>2</v>
      </c>
      <c r="E93" s="77"/>
    </row>
    <row r="94" spans="1:5" ht="18.5" x14ac:dyDescent="0.45">
      <c r="A94" s="106">
        <v>202111270</v>
      </c>
      <c r="B94" s="55" t="s">
        <v>565</v>
      </c>
      <c r="C94" t="str">
        <f>VLOOKUP(B94,summary!$A$5:$B$5006,2,0)</f>
        <v>Pandan Leaf 班兰叶</v>
      </c>
      <c r="D94" s="78">
        <v>4</v>
      </c>
      <c r="E94" s="77"/>
    </row>
    <row r="95" spans="1:5" ht="18.5" x14ac:dyDescent="0.45">
      <c r="A95" s="106">
        <v>202111270</v>
      </c>
      <c r="B95" s="55" t="s">
        <v>558</v>
      </c>
      <c r="C95" t="str">
        <f>VLOOKUP(B95,summary!$A$5:$B$5006,2,0)</f>
        <v>Tapioca木薯</v>
      </c>
      <c r="D95" s="78">
        <v>2</v>
      </c>
      <c r="E95" s="77"/>
    </row>
    <row r="96" spans="1:5" ht="18.5" customHeight="1" x14ac:dyDescent="0.45">
      <c r="A96" s="106">
        <v>202111270</v>
      </c>
      <c r="B96" s="55" t="s">
        <v>662</v>
      </c>
      <c r="C96" t="str">
        <f>VLOOKUP(B96,summary!$A$5:$B$5006,2,0)</f>
        <v>Coconut Sugar Syrup 椰糖汁</v>
      </c>
      <c r="D96" s="91">
        <v>1</v>
      </c>
      <c r="E96" s="77"/>
    </row>
    <row r="97" spans="1:5" ht="18.5" customHeight="1" x14ac:dyDescent="0.45">
      <c r="A97" s="106">
        <v>202111270</v>
      </c>
      <c r="B97" s="55" t="s">
        <v>221</v>
      </c>
      <c r="C97" t="str">
        <f>VLOOKUP(B97,summary!$A$5:$B$5006,2,0)</f>
        <v>Jelly Powder 文头雪粉</v>
      </c>
      <c r="D97" s="91">
        <v>1</v>
      </c>
      <c r="E97" s="77"/>
    </row>
    <row r="98" spans="1:5" ht="18.5" customHeight="1" x14ac:dyDescent="0.45">
      <c r="A98" s="106">
        <v>202111270</v>
      </c>
      <c r="B98" s="55" t="s">
        <v>225</v>
      </c>
      <c r="C98" t="str">
        <f>VLOOKUP(B98,summary!$A$5:$B$5006,2,0)</f>
        <v>Agar Powder菜燕粉</v>
      </c>
      <c r="D98" s="91">
        <v>1</v>
      </c>
      <c r="E98" s="77"/>
    </row>
    <row r="99" spans="1:5" ht="18.5" customHeight="1" x14ac:dyDescent="0.45">
      <c r="A99" s="106">
        <v>202111270</v>
      </c>
      <c r="B99" s="55" t="s">
        <v>252</v>
      </c>
      <c r="C99" t="str">
        <f>VLOOKUP(B99,summary!$A$5:$B$5006,2,0)</f>
        <v>Sweet Potato Powder番薯粉</v>
      </c>
      <c r="D99" s="91">
        <v>2</v>
      </c>
      <c r="E99" s="77"/>
    </row>
    <row r="100" spans="1:5" ht="18.5" customHeight="1" x14ac:dyDescent="0.45">
      <c r="A100" s="106">
        <v>202111270</v>
      </c>
      <c r="B100" s="55" t="s">
        <v>264</v>
      </c>
      <c r="C100" t="str">
        <f>VLOOKUP(B100,summary!$A$5:$B$5006,2,0)</f>
        <v>Tapioca Flour 茨粉</v>
      </c>
      <c r="D100" s="91">
        <v>10</v>
      </c>
      <c r="E100" s="77"/>
    </row>
    <row r="101" spans="1:5" ht="18.5" customHeight="1" x14ac:dyDescent="0.45">
      <c r="A101" s="106">
        <v>202111270</v>
      </c>
      <c r="B101" s="55" t="s">
        <v>355</v>
      </c>
      <c r="C101" t="str">
        <f>VLOOKUP(B101,summary!$A$5:$B$5006,2,0)</f>
        <v>Fungus 黄木耳</v>
      </c>
      <c r="D101" s="91">
        <v>1</v>
      </c>
      <c r="E101" s="77"/>
    </row>
    <row r="102" spans="1:5" ht="18.5" customHeight="1" x14ac:dyDescent="0.45">
      <c r="A102" s="106">
        <v>202111270</v>
      </c>
      <c r="B102" s="55" t="s">
        <v>433</v>
      </c>
      <c r="C102" t="str">
        <f>VLOOKUP(B102,summary!$A$5:$B$5006,2,0)</f>
        <v>Sea Coconut海底椰</v>
      </c>
      <c r="D102" s="91">
        <v>1</v>
      </c>
      <c r="E102" s="77"/>
    </row>
    <row r="103" spans="1:5" ht="18.5" customHeight="1" x14ac:dyDescent="0.45">
      <c r="A103" s="106">
        <v>202111270</v>
      </c>
      <c r="B103" s="55" t="s">
        <v>436</v>
      </c>
      <c r="C103" t="str">
        <f>VLOOKUP(B103,summary!$A$5:$B$5006,2,0)</f>
        <v>Nata De Coco椰果芊 15mm</v>
      </c>
      <c r="D103" s="91">
        <v>1</v>
      </c>
      <c r="E103" s="77"/>
    </row>
    <row r="104" spans="1:5" ht="18.5" customHeight="1" x14ac:dyDescent="0.45">
      <c r="A104" s="106">
        <v>202111270</v>
      </c>
      <c r="B104" s="55" t="s">
        <v>473</v>
      </c>
      <c r="C104" t="str">
        <f>VLOOKUP(B104,summary!$A$5:$B$5006,2,0)</f>
        <v>Carnation Milk三花淡奶水</v>
      </c>
      <c r="D104" s="91">
        <v>12</v>
      </c>
      <c r="E104" s="77"/>
    </row>
    <row r="105" spans="1:5" ht="18.5" customHeight="1" x14ac:dyDescent="0.45">
      <c r="A105" s="106">
        <v>202111270</v>
      </c>
      <c r="B105" s="55" t="s">
        <v>541</v>
      </c>
      <c r="C105" t="str">
        <f>VLOOKUP(B105,summary!$A$5:$B$5006,2,0)</f>
        <v>Fine Sugar 白糖</v>
      </c>
      <c r="D105" s="78">
        <v>10</v>
      </c>
      <c r="E105" s="77"/>
    </row>
    <row r="106" spans="1:5" ht="18.5" customHeight="1" x14ac:dyDescent="0.45">
      <c r="A106" s="106">
        <v>202111271</v>
      </c>
      <c r="B106" s="55" t="s">
        <v>658</v>
      </c>
      <c r="C106" t="str">
        <f>VLOOKUP(B106,summary!$A$5:$B$5006,2,0)</f>
        <v>Bobo Cha Cubes.摩摩喳喳</v>
      </c>
      <c r="D106" s="78">
        <v>1</v>
      </c>
      <c r="E106" s="77"/>
    </row>
    <row r="107" spans="1:5" ht="18.5" customHeight="1" x14ac:dyDescent="0.45">
      <c r="A107" s="106">
        <v>202111271</v>
      </c>
      <c r="B107" s="55" t="s">
        <v>660</v>
      </c>
      <c r="C107" t="str">
        <f>VLOOKUP(B107,summary!$A$5:$B$5006,2,0)</f>
        <v>Chendol浆咯</v>
      </c>
      <c r="D107" s="78">
        <v>1</v>
      </c>
      <c r="E107" s="77"/>
    </row>
    <row r="108" spans="1:5" ht="18.5" customHeight="1" x14ac:dyDescent="0.45">
      <c r="A108" s="106">
        <v>202111271</v>
      </c>
      <c r="B108" s="55" t="s">
        <v>647</v>
      </c>
      <c r="C108" t="str">
        <f>VLOOKUP(B108,summary!$A$5:$B$5006,2,0)</f>
        <v>Mango Puree芒果</v>
      </c>
      <c r="D108" s="78">
        <v>1</v>
      </c>
      <c r="E108" s="77"/>
    </row>
    <row r="109" spans="1:5" ht="18.5" customHeight="1" x14ac:dyDescent="0.45">
      <c r="A109" s="106">
        <v>202111271</v>
      </c>
      <c r="B109" s="55" t="s">
        <v>264</v>
      </c>
      <c r="C109" t="str">
        <f>VLOOKUP(B109,summary!$A$5:$B$5006,2,0)</f>
        <v>Tapioca Flour 茨粉</v>
      </c>
      <c r="D109" s="78">
        <v>5</v>
      </c>
      <c r="E109" s="77"/>
    </row>
    <row r="110" spans="1:5" ht="18.5" customHeight="1" x14ac:dyDescent="0.45">
      <c r="A110" s="106">
        <v>202111271</v>
      </c>
      <c r="B110" s="55" t="s">
        <v>289</v>
      </c>
      <c r="C110" t="str">
        <f>VLOOKUP(B110,summary!$A$5:$B$5006,2,0)</f>
        <v>Atap Seeds in Syrup亚嗒子</v>
      </c>
      <c r="D110" s="78">
        <v>1</v>
      </c>
      <c r="E110" s="77"/>
    </row>
    <row r="111" spans="1:5" ht="18.5" customHeight="1" x14ac:dyDescent="0.45">
      <c r="A111" s="106">
        <v>202111271</v>
      </c>
      <c r="B111" s="55" t="s">
        <v>299</v>
      </c>
      <c r="C111" t="str">
        <f>VLOOKUP(B111,summary!$A$5:$B$5006,2,0)</f>
        <v>Red Bean红豆</v>
      </c>
      <c r="D111" s="78">
        <v>1</v>
      </c>
      <c r="E111" s="77"/>
    </row>
    <row r="112" spans="1:5" ht="18.5" customHeight="1" x14ac:dyDescent="0.45">
      <c r="A112" s="106">
        <v>202111271</v>
      </c>
      <c r="B112" s="55" t="s">
        <v>354</v>
      </c>
      <c r="C112" t="str">
        <f>VLOOKUP(B112,summary!$A$5:$B$5006,2,0)</f>
        <v>Dried Longan 龙眼干</v>
      </c>
      <c r="D112" s="78">
        <v>1</v>
      </c>
      <c r="E112" s="77"/>
    </row>
    <row r="113" spans="1:5" ht="18.5" customHeight="1" x14ac:dyDescent="0.45">
      <c r="A113" s="106">
        <v>202111271</v>
      </c>
      <c r="B113" s="55" t="s">
        <v>433</v>
      </c>
      <c r="C113" t="str">
        <f>VLOOKUP(B113,summary!$A$5:$B$5006,2,0)</f>
        <v>Sea Coconut海底椰</v>
      </c>
      <c r="D113" s="78">
        <v>1</v>
      </c>
      <c r="E113" s="77"/>
    </row>
    <row r="114" spans="1:5" ht="18.5" customHeight="1" x14ac:dyDescent="0.45">
      <c r="A114" s="106">
        <v>202111271</v>
      </c>
      <c r="B114" s="55" t="s">
        <v>440</v>
      </c>
      <c r="C114" t="str">
        <f>VLOOKUP(B114,summary!$A$5:$B$5006,2,0)</f>
        <v>Aloe Vera芦荟 10MM</v>
      </c>
      <c r="D114" s="78">
        <v>1</v>
      </c>
      <c r="E114" s="77"/>
    </row>
    <row r="115" spans="1:5" ht="18.5" customHeight="1" x14ac:dyDescent="0.45">
      <c r="A115" s="106">
        <v>202111271</v>
      </c>
      <c r="B115" s="55" t="s">
        <v>450</v>
      </c>
      <c r="C115" t="str">
        <f>VLOOKUP(B115,summary!$A$5:$B$5006,2,0)</f>
        <v>Lychee in Syrup荔枝</v>
      </c>
      <c r="D115" s="78">
        <v>1</v>
      </c>
      <c r="E115" s="77"/>
    </row>
    <row r="116" spans="1:5" ht="18.5" customHeight="1" x14ac:dyDescent="0.45">
      <c r="A116" s="106">
        <v>202111271</v>
      </c>
      <c r="B116" s="55" t="s">
        <v>495</v>
      </c>
      <c r="C116" t="str">
        <f>VLOOKUP(B116,summary!$A$5:$B$5006,2,0)</f>
        <v>Coconut Milk 椰浆</v>
      </c>
      <c r="D116" s="78">
        <v>1</v>
      </c>
      <c r="E116" s="77"/>
    </row>
    <row r="117" spans="1:5" ht="18.5" customHeight="1" x14ac:dyDescent="0.45">
      <c r="A117" s="106">
        <v>202111271</v>
      </c>
      <c r="B117" s="55" t="s">
        <v>537</v>
      </c>
      <c r="C117" t="str">
        <f>VLOOKUP(B117,summary!$A$5:$B$5006,2,0)</f>
        <v>Fine Sugar 白糖</v>
      </c>
      <c r="D117" s="78">
        <v>1</v>
      </c>
      <c r="E117" s="77"/>
    </row>
    <row r="118" spans="1:5" ht="18.5" customHeight="1" x14ac:dyDescent="0.45">
      <c r="A118" s="106">
        <v>202111271</v>
      </c>
      <c r="B118" s="55" t="s">
        <v>559</v>
      </c>
      <c r="C118" t="str">
        <f>VLOOKUP(B118,summary!$A$5:$B$5006,2,0)</f>
        <v>Sweet Potato 番薯</v>
      </c>
      <c r="D118" s="78">
        <v>4</v>
      </c>
      <c r="E118" s="77"/>
    </row>
    <row r="119" spans="1:5" ht="18.5" customHeight="1" x14ac:dyDescent="0.45">
      <c r="A119" s="106">
        <v>202111271</v>
      </c>
      <c r="B119" s="55" t="s">
        <v>565</v>
      </c>
      <c r="C119" t="str">
        <f>VLOOKUP(B119,summary!$A$5:$B$5006,2,0)</f>
        <v>Pandan Leaf 班兰叶</v>
      </c>
      <c r="D119" s="78">
        <v>2</v>
      </c>
      <c r="E119" s="77"/>
    </row>
    <row r="120" spans="1:5" ht="18.5" customHeight="1" x14ac:dyDescent="0.45">
      <c r="A120" s="106">
        <v>202111272</v>
      </c>
      <c r="B120" s="55" t="s">
        <v>660</v>
      </c>
      <c r="C120" t="str">
        <f>VLOOKUP(B120,summary!$A$5:$B$5006,2,0)</f>
        <v>Chendol浆咯</v>
      </c>
      <c r="D120" s="78">
        <v>1</v>
      </c>
      <c r="E120" s="77"/>
    </row>
    <row r="121" spans="1:5" ht="18.5" customHeight="1" x14ac:dyDescent="0.45">
      <c r="A121" s="106">
        <v>202111272</v>
      </c>
      <c r="B121" s="55" t="s">
        <v>647</v>
      </c>
      <c r="C121" t="str">
        <f>VLOOKUP(B121,summary!$A$5:$B$5006,2,0)</f>
        <v>Mango Puree芒果</v>
      </c>
      <c r="D121" s="78">
        <v>1</v>
      </c>
      <c r="E121" s="77"/>
    </row>
    <row r="122" spans="1:5" ht="18.5" customHeight="1" x14ac:dyDescent="0.45">
      <c r="A122" s="106">
        <v>202111272</v>
      </c>
      <c r="B122" s="55" t="s">
        <v>252</v>
      </c>
      <c r="C122" t="str">
        <f>VLOOKUP(B122,summary!$A$5:$B$5006,2,0)</f>
        <v>Sweet Potato Powder番薯粉</v>
      </c>
      <c r="D122" s="78">
        <v>3</v>
      </c>
      <c r="E122" s="77"/>
    </row>
    <row r="123" spans="1:5" ht="18.5" customHeight="1" x14ac:dyDescent="0.45">
      <c r="A123" s="106">
        <v>202111272</v>
      </c>
      <c r="B123" s="55" t="s">
        <v>335</v>
      </c>
      <c r="C123" t="str">
        <f>VLOOKUP(B123,summary!$A$5:$B$5006,2,0)</f>
        <v>White Glutinous Rice白糯米</v>
      </c>
      <c r="D123" s="78">
        <v>1</v>
      </c>
      <c r="E123" s="77"/>
    </row>
    <row r="124" spans="1:5" ht="18.5" customHeight="1" x14ac:dyDescent="0.45">
      <c r="A124" s="106">
        <v>202111272</v>
      </c>
      <c r="B124" s="55" t="s">
        <v>314</v>
      </c>
      <c r="C124" t="str">
        <f>VLOOKUP(B124,summary!$A$5:$B$5006,2,0)</f>
        <v>Green Bean 绿豆</v>
      </c>
      <c r="D124" s="78">
        <v>2</v>
      </c>
      <c r="E124" s="77"/>
    </row>
    <row r="125" spans="1:5" ht="18.5" customHeight="1" x14ac:dyDescent="0.45">
      <c r="A125" s="106">
        <v>202111272</v>
      </c>
      <c r="B125" s="55" t="s">
        <v>322</v>
      </c>
      <c r="C125" t="str">
        <f>VLOOKUP(B125,summary!$A$5:$B$5006,2,0)</f>
        <v>Split Green Mung Bean豆畔</v>
      </c>
      <c r="D125" s="78">
        <v>2</v>
      </c>
      <c r="E125" s="77"/>
    </row>
    <row r="126" spans="1:5" ht="18.5" customHeight="1" x14ac:dyDescent="0.45">
      <c r="A126" s="106">
        <v>202111272</v>
      </c>
      <c r="B126" s="55" t="s">
        <v>331</v>
      </c>
      <c r="C126" t="str">
        <f>VLOOKUP(B126,summary!$A$5:$B$5006,2,0)</f>
        <v>Black Glutinous Rice 黑糯米</v>
      </c>
      <c r="D126" s="78">
        <v>2</v>
      </c>
      <c r="E126" s="77"/>
    </row>
    <row r="127" spans="1:5" ht="18.5" customHeight="1" x14ac:dyDescent="0.45">
      <c r="A127" s="106">
        <v>202111272</v>
      </c>
      <c r="B127" s="55" t="s">
        <v>454</v>
      </c>
      <c r="C127" t="str">
        <f>VLOOKUP(B127,summary!$A$5:$B$5006,2,0)</f>
        <v>Fruit Cocktail杂果</v>
      </c>
      <c r="D127" s="78">
        <v>1</v>
      </c>
      <c r="E127" s="77"/>
    </row>
    <row r="128" spans="1:5" ht="18.5" customHeight="1" x14ac:dyDescent="0.45">
      <c r="A128" s="106">
        <v>202111272</v>
      </c>
      <c r="B128" s="55" t="s">
        <v>533</v>
      </c>
      <c r="C128" t="str">
        <f>VLOOKUP(B128,summary!$A$5:$B$5006,2,0)</f>
        <v>Brown Sugar 黑糖</v>
      </c>
      <c r="D128" s="78">
        <v>1</v>
      </c>
      <c r="E128" s="77"/>
    </row>
    <row r="129" spans="1:5" ht="18.5" customHeight="1" x14ac:dyDescent="0.45">
      <c r="A129" s="106">
        <v>202111272</v>
      </c>
      <c r="B129" s="55" t="s">
        <v>537</v>
      </c>
      <c r="C129" t="str">
        <f>VLOOKUP(B129,summary!$A$5:$B$5006,2,0)</f>
        <v>Fine Sugar 白糖</v>
      </c>
      <c r="D129" s="78">
        <v>1</v>
      </c>
      <c r="E129" s="77"/>
    </row>
    <row r="130" spans="1:5" ht="18.5" customHeight="1" x14ac:dyDescent="0.45">
      <c r="A130" s="106">
        <v>202111272</v>
      </c>
      <c r="B130" s="55" t="s">
        <v>547</v>
      </c>
      <c r="C130" t="str">
        <f>VLOOKUP(B130,summary!$A$5:$B$5006,2,0)</f>
        <v>Coconut Sugar椰糖</v>
      </c>
      <c r="D130" s="78">
        <v>1</v>
      </c>
      <c r="E130" s="77"/>
    </row>
    <row r="131" spans="1:5" ht="18.5" customHeight="1" x14ac:dyDescent="0.45">
      <c r="A131" s="106">
        <v>202111275</v>
      </c>
      <c r="B131" s="55" t="s">
        <v>547</v>
      </c>
      <c r="C131" t="str">
        <f>VLOOKUP(B131,summary!$A$5:$B$5006,2,0)</f>
        <v>Coconut Sugar椰糖</v>
      </c>
      <c r="D131" s="78">
        <v>4</v>
      </c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FFE4-D8CC-4624-96B3-D06C202F6E82}">
  <sheetPr>
    <tabColor rgb="FFFFFF00"/>
  </sheetPr>
  <dimension ref="A1:G565"/>
  <sheetViews>
    <sheetView topLeftCell="A6" workbookViewId="0">
      <selection activeCell="A8" sqref="A8:A2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567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202111276</v>
      </c>
      <c r="B3" s="55" t="s">
        <v>389</v>
      </c>
      <c r="C3" t="str">
        <f>VLOOKUP(B3,summary!$A$5:$B$5006,2,0)</f>
        <v>Fine Salt  幼盐</v>
      </c>
      <c r="D3" s="78">
        <v>1</v>
      </c>
      <c r="E3" s="77"/>
    </row>
    <row r="4" spans="1:5" ht="18.5" x14ac:dyDescent="0.45">
      <c r="A4" s="106">
        <v>202111276</v>
      </c>
      <c r="B4" s="55" t="s">
        <v>299</v>
      </c>
      <c r="C4" t="str">
        <f>VLOOKUP(B4,summary!$A$5:$B$5006,2,0)</f>
        <v>Red Bean红豆</v>
      </c>
      <c r="D4" s="78">
        <v>3</v>
      </c>
      <c r="E4" s="77"/>
    </row>
    <row r="5" spans="1:5" ht="18.5" x14ac:dyDescent="0.45">
      <c r="A5" s="106">
        <v>202111276</v>
      </c>
      <c r="B5" s="55" t="s">
        <v>565</v>
      </c>
      <c r="C5" t="str">
        <f>VLOOKUP(B5,summary!$A$5:$B$5006,2,0)</f>
        <v>Pandan Leaf 班兰叶</v>
      </c>
      <c r="D5" s="78">
        <v>1</v>
      </c>
      <c r="E5" s="77"/>
    </row>
    <row r="6" spans="1:5" ht="18.5" x14ac:dyDescent="0.45">
      <c r="A6" s="106">
        <v>202111276</v>
      </c>
      <c r="B6" s="55" t="s">
        <v>291</v>
      </c>
      <c r="C6" t="str">
        <f>VLOOKUP(B6,summary!$A$5:$B$5006,2,0)</f>
        <v>Atap Seeds in Syrup亚嗒子</v>
      </c>
      <c r="D6" s="78">
        <v>1</v>
      </c>
      <c r="E6" s="77"/>
    </row>
    <row r="7" spans="1:5" ht="18.5" x14ac:dyDescent="0.45">
      <c r="A7" s="106">
        <v>202111276</v>
      </c>
      <c r="B7" s="55" t="s">
        <v>900</v>
      </c>
      <c r="C7" t="str">
        <f>VLOOKUP(B7,summary!$A$5:$B$5006,2,0)</f>
        <v>CUSTOM MADE CHENDOL Chendol浆咯</v>
      </c>
      <c r="D7" s="78">
        <v>3</v>
      </c>
      <c r="E7" s="77"/>
    </row>
    <row r="8" spans="1:5" ht="18.5" x14ac:dyDescent="0.45">
      <c r="A8" s="106">
        <v>202111277</v>
      </c>
      <c r="B8" s="55" t="s">
        <v>658</v>
      </c>
      <c r="C8" t="str">
        <f>VLOOKUP(B8,summary!$A$5:$B$5006,2,0)</f>
        <v>Bobo Cha Cubes.摩摩喳喳</v>
      </c>
      <c r="D8" s="78">
        <v>2</v>
      </c>
      <c r="E8" s="77"/>
    </row>
    <row r="9" spans="1:5" ht="18.5" x14ac:dyDescent="0.45">
      <c r="A9" s="106">
        <v>202111277</v>
      </c>
      <c r="B9" s="55" t="s">
        <v>291</v>
      </c>
      <c r="C9" t="str">
        <f>VLOOKUP(B9,summary!$A$5:$B$5006,2,0)</f>
        <v>Atap Seeds in Syrup亚嗒子</v>
      </c>
      <c r="D9" s="78">
        <v>2</v>
      </c>
      <c r="E9" s="77"/>
    </row>
    <row r="10" spans="1:5" ht="18.5" x14ac:dyDescent="0.45">
      <c r="A10" s="106">
        <v>202111277</v>
      </c>
      <c r="B10" s="55" t="s">
        <v>331</v>
      </c>
      <c r="C10" t="str">
        <f>VLOOKUP(B10,summary!$A$5:$B$5006,2,0)</f>
        <v>Black Glutinous Rice 黑糯米</v>
      </c>
      <c r="D10" s="78">
        <v>1</v>
      </c>
      <c r="E10" s="77"/>
    </row>
    <row r="11" spans="1:5" ht="18.5" x14ac:dyDescent="0.45">
      <c r="A11" s="106">
        <v>202111277</v>
      </c>
      <c r="B11" s="55" t="s">
        <v>351</v>
      </c>
      <c r="C11" t="str">
        <f>VLOOKUP(B11,summary!$A$5:$B$5006,2,0)</f>
        <v>Dried Longan 龙眼干</v>
      </c>
      <c r="D11" s="78">
        <v>3</v>
      </c>
      <c r="E11" s="77"/>
    </row>
    <row r="12" spans="1:5" ht="18.5" x14ac:dyDescent="0.45">
      <c r="A12" s="106">
        <v>202111277</v>
      </c>
      <c r="B12" s="55" t="s">
        <v>299</v>
      </c>
      <c r="C12" t="str">
        <f>VLOOKUP(B12,summary!$A$5:$B$5006,2,0)</f>
        <v>Red Bean红豆</v>
      </c>
      <c r="D12" s="78">
        <v>1</v>
      </c>
      <c r="E12" s="77"/>
    </row>
    <row r="13" spans="1:5" ht="18.5" x14ac:dyDescent="0.45">
      <c r="A13" s="106">
        <v>202111277</v>
      </c>
      <c r="B13" s="55" t="s">
        <v>533</v>
      </c>
      <c r="C13" t="str">
        <f>VLOOKUP(B13,summary!$A$5:$B$5006,2,0)</f>
        <v>Brown Sugar 黑糖</v>
      </c>
      <c r="D13" s="78">
        <v>1</v>
      </c>
      <c r="E13" s="77"/>
    </row>
    <row r="14" spans="1:5" ht="18.5" x14ac:dyDescent="0.45">
      <c r="A14" s="106">
        <v>202111277</v>
      </c>
      <c r="B14" s="55" t="s">
        <v>446</v>
      </c>
      <c r="C14" t="str">
        <f>VLOOKUP(B14,summary!$A$5:$B$5006,2,0)</f>
        <v>Lychee in Syrup荔枝</v>
      </c>
      <c r="D14" s="78">
        <v>2</v>
      </c>
      <c r="E14" s="77"/>
    </row>
    <row r="15" spans="1:5" ht="18.5" x14ac:dyDescent="0.45">
      <c r="A15" s="106">
        <v>202111277</v>
      </c>
      <c r="B15" s="55" t="s">
        <v>545</v>
      </c>
      <c r="C15" t="str">
        <f>VLOOKUP(B15,summary!$A$5:$B$5006,2,0)</f>
        <v>Coconut Sugar椰糖</v>
      </c>
      <c r="D15" s="78">
        <v>1</v>
      </c>
      <c r="E15" s="77"/>
    </row>
    <row r="16" spans="1:5" ht="18.5" x14ac:dyDescent="0.45">
      <c r="A16" s="106">
        <v>202111277</v>
      </c>
      <c r="B16" s="55" t="s">
        <v>566</v>
      </c>
      <c r="C16" t="str">
        <f>VLOOKUP(B16,summary!$A$5:$B$5006,2,0)</f>
        <v>Lime 酸甘</v>
      </c>
      <c r="D16" s="78">
        <v>1</v>
      </c>
      <c r="E16" s="77"/>
    </row>
    <row r="17" spans="1:5" ht="18.5" x14ac:dyDescent="0.45">
      <c r="A17" s="106">
        <v>202111277</v>
      </c>
      <c r="B17" s="55" t="s">
        <v>565</v>
      </c>
      <c r="C17" t="str">
        <f>VLOOKUP(B17,summary!$A$5:$B$5006,2,0)</f>
        <v>Pandan Leaf 班兰叶</v>
      </c>
      <c r="D17" s="78">
        <v>2</v>
      </c>
      <c r="E17" s="77"/>
    </row>
    <row r="18" spans="1:5" ht="18.5" x14ac:dyDescent="0.45">
      <c r="A18" s="106">
        <v>202111277</v>
      </c>
      <c r="B18" s="55" t="s">
        <v>559</v>
      </c>
      <c r="C18" t="str">
        <f>VLOOKUP(B18,summary!$A$5:$B$5006,2,0)</f>
        <v>Sweet Potato 番薯</v>
      </c>
      <c r="D18" s="78">
        <v>20</v>
      </c>
      <c r="E18" s="77"/>
    </row>
    <row r="19" spans="1:5" ht="18.5" x14ac:dyDescent="0.45">
      <c r="A19" s="106">
        <v>202111277</v>
      </c>
      <c r="B19" s="55" t="s">
        <v>562</v>
      </c>
      <c r="C19" t="str">
        <f>VLOOKUP(B19,summary!$A$5:$B$5006,2,0)</f>
        <v>Yam 芋头</v>
      </c>
      <c r="D19" s="78">
        <v>3</v>
      </c>
      <c r="E19" s="77"/>
    </row>
    <row r="20" spans="1:5" ht="18.5" x14ac:dyDescent="0.45">
      <c r="A20" s="106">
        <v>202111277</v>
      </c>
      <c r="B20" s="55" t="s">
        <v>578</v>
      </c>
      <c r="C20" t="str">
        <f>VLOOKUP(B20,summary!$A$5:$B$5006,2,0)</f>
        <v>Yu Tiao 油条</v>
      </c>
      <c r="D20" s="78">
        <v>20</v>
      </c>
      <c r="E20" s="77"/>
    </row>
    <row r="21" spans="1:5" ht="18.5" x14ac:dyDescent="0.45">
      <c r="A21" s="106">
        <v>202111278</v>
      </c>
      <c r="B21" s="55" t="s">
        <v>667</v>
      </c>
      <c r="C21" t="str">
        <f>VLOOKUP(B21,summary!$A$5:$B$5006,2,0)</f>
        <v>Pong Thai Hai (Wet) 碰大海</v>
      </c>
      <c r="D21" s="91">
        <v>3</v>
      </c>
      <c r="E21" s="77"/>
    </row>
    <row r="22" spans="1:5" ht="18.5" x14ac:dyDescent="0.45">
      <c r="A22" s="106">
        <v>202111278</v>
      </c>
      <c r="B22" s="55" t="s">
        <v>264</v>
      </c>
      <c r="C22" t="str">
        <f>VLOOKUP(B22,summary!$A$5:$B$5006,2,0)</f>
        <v>Tapioca Flour 茨粉</v>
      </c>
      <c r="D22" s="91">
        <v>10</v>
      </c>
      <c r="E22" s="77"/>
    </row>
    <row r="23" spans="1:5" ht="18.5" x14ac:dyDescent="0.45">
      <c r="A23" s="106">
        <v>202111278</v>
      </c>
      <c r="B23" s="55" t="s">
        <v>291</v>
      </c>
      <c r="C23" t="str">
        <f>VLOOKUP(B23,summary!$A$5:$B$5006,2,0)</f>
        <v>Atap Seeds in Syrup亚嗒子</v>
      </c>
      <c r="D23" s="91">
        <v>1</v>
      </c>
      <c r="E23" s="77"/>
    </row>
    <row r="24" spans="1:5" ht="18.5" x14ac:dyDescent="0.45">
      <c r="A24" s="106">
        <v>202111278</v>
      </c>
      <c r="B24" s="55" t="s">
        <v>305</v>
      </c>
      <c r="C24" t="str">
        <f>VLOOKUP(B24,summary!$A$5:$B$5006,2,0)</f>
        <v>Small Red Bean小红豆</v>
      </c>
      <c r="D24" s="91">
        <v>5</v>
      </c>
      <c r="E24" s="77"/>
    </row>
    <row r="25" spans="1:5" ht="18.5" x14ac:dyDescent="0.45">
      <c r="A25" s="106">
        <v>202111278</v>
      </c>
      <c r="B25" s="55" t="s">
        <v>314</v>
      </c>
      <c r="C25" t="str">
        <f>VLOOKUP(B25,summary!$A$5:$B$5006,2,0)</f>
        <v>Green Bean 绿豆</v>
      </c>
      <c r="D25" s="91">
        <v>4</v>
      </c>
      <c r="E25" s="77"/>
    </row>
    <row r="26" spans="1:5" ht="18.5" x14ac:dyDescent="0.45">
      <c r="A26" s="106">
        <v>202111278</v>
      </c>
      <c r="B26" s="55" t="s">
        <v>331</v>
      </c>
      <c r="C26" t="str">
        <f>VLOOKUP(B26,summary!$A$5:$B$5006,2,0)</f>
        <v>Black Glutinous Rice 黑糯米</v>
      </c>
      <c r="D26" s="91">
        <v>1</v>
      </c>
      <c r="E26" s="77"/>
    </row>
    <row r="27" spans="1:5" ht="18.5" x14ac:dyDescent="0.45">
      <c r="A27" s="106">
        <v>202111278</v>
      </c>
      <c r="B27" s="55" t="s">
        <v>340</v>
      </c>
      <c r="C27" t="str">
        <f>VLOOKUP(B27,summary!$A$5:$B$5006,2,0)</f>
        <v>Pearl Barley 薏米</v>
      </c>
      <c r="D27" s="91">
        <v>1</v>
      </c>
      <c r="E27" s="77"/>
    </row>
    <row r="28" spans="1:5" ht="18.5" x14ac:dyDescent="0.45">
      <c r="A28" s="106">
        <v>202111278</v>
      </c>
      <c r="B28" s="55" t="s">
        <v>351</v>
      </c>
      <c r="C28" t="str">
        <f>VLOOKUP(B28,summary!$A$5:$B$5006,2,0)</f>
        <v>Dried Longan 龙眼干</v>
      </c>
      <c r="D28" s="91">
        <v>10</v>
      </c>
      <c r="E28" s="77"/>
    </row>
    <row r="29" spans="1:5" ht="18.5" x14ac:dyDescent="0.45">
      <c r="A29" s="106">
        <v>202111278</v>
      </c>
      <c r="B29" s="55" t="s">
        <v>484</v>
      </c>
      <c r="C29" t="str">
        <f>VLOOKUP(B29,summary!$A$5:$B$5006,2,0)</f>
        <v>GingKo Nut白果罐</v>
      </c>
      <c r="D29" s="91">
        <v>1</v>
      </c>
      <c r="E29" s="77"/>
    </row>
    <row r="30" spans="1:5" ht="18.5" x14ac:dyDescent="0.45">
      <c r="A30" s="106">
        <v>202111278</v>
      </c>
      <c r="B30" s="55" t="s">
        <v>492</v>
      </c>
      <c r="C30" t="str">
        <f>VLOOKUP(B30,summary!$A$5:$B$5006,2,0)</f>
        <v>Water Chestnut 马蹄 - 箱</v>
      </c>
      <c r="D30" s="91">
        <v>1</v>
      </c>
      <c r="E30" s="77"/>
    </row>
    <row r="31" spans="1:5" ht="18.5" x14ac:dyDescent="0.45">
      <c r="A31" s="106">
        <v>202111278</v>
      </c>
      <c r="B31" s="55" t="s">
        <v>495</v>
      </c>
      <c r="C31" t="str">
        <f>VLOOKUP(B31,summary!$A$5:$B$5006,2,0)</f>
        <v>Coconut Milk 椰浆</v>
      </c>
      <c r="D31" s="91">
        <v>3</v>
      </c>
      <c r="E31" s="77"/>
    </row>
    <row r="32" spans="1:5" ht="18.5" x14ac:dyDescent="0.45">
      <c r="A32" s="106">
        <v>202111278</v>
      </c>
      <c r="B32" s="55" t="s">
        <v>558</v>
      </c>
      <c r="C32" t="str">
        <f>VLOOKUP(B32,summary!$A$5:$B$5006,2,0)</f>
        <v>Tapioca木薯</v>
      </c>
      <c r="D32" s="91">
        <v>15</v>
      </c>
      <c r="E32" s="77"/>
    </row>
    <row r="33" spans="1:5" ht="18.5" x14ac:dyDescent="0.45">
      <c r="A33" s="106">
        <v>202111278</v>
      </c>
      <c r="B33" s="55" t="s">
        <v>562</v>
      </c>
      <c r="C33" t="str">
        <f>VLOOKUP(B33,summary!$A$5:$B$5006,2,0)</f>
        <v>Yam 芋头</v>
      </c>
      <c r="D33" s="91">
        <v>6</v>
      </c>
      <c r="E33" s="77"/>
    </row>
    <row r="34" spans="1:5" ht="18.5" x14ac:dyDescent="0.45">
      <c r="A34" s="106">
        <v>202111278</v>
      </c>
      <c r="B34" s="55" t="s">
        <v>565</v>
      </c>
      <c r="C34" t="str">
        <f>VLOOKUP(B34,summary!$A$5:$B$5006,2,0)</f>
        <v>Pandan Leaf 班兰叶</v>
      </c>
      <c r="D34" s="91">
        <v>5</v>
      </c>
      <c r="E34" s="77"/>
    </row>
    <row r="35" spans="1:5" ht="18.5" x14ac:dyDescent="0.45">
      <c r="A35" s="106">
        <v>202111278</v>
      </c>
      <c r="B35" s="55" t="s">
        <v>566</v>
      </c>
      <c r="C35" t="str">
        <f>VLOOKUP(B35,summary!$A$5:$B$5006,2,0)</f>
        <v>Lime 酸甘</v>
      </c>
      <c r="D35" s="91">
        <v>2</v>
      </c>
      <c r="E35" s="77"/>
    </row>
    <row r="36" spans="1:5" ht="18.5" x14ac:dyDescent="0.45">
      <c r="A36" s="106">
        <v>202111279</v>
      </c>
      <c r="B36" s="55" t="s">
        <v>637</v>
      </c>
      <c r="C36" t="str">
        <f>VLOOKUP(B36,summary!$A$5:$B$5006,2,0)</f>
        <v xml:space="preserve">Fresh Soursop 红毛榴莲 </v>
      </c>
      <c r="D36" s="91">
        <v>4</v>
      </c>
      <c r="E36" s="77"/>
    </row>
    <row r="37" spans="1:5" ht="18.5" x14ac:dyDescent="0.45">
      <c r="A37" s="106">
        <v>202111279</v>
      </c>
      <c r="B37" s="55" t="s">
        <v>540</v>
      </c>
      <c r="C37" t="str">
        <f>VLOOKUP(B37,summary!$A$5:$B$5006,2,0)</f>
        <v>Fine Sugar 白糖</v>
      </c>
      <c r="D37" s="91">
        <v>10</v>
      </c>
      <c r="E37" s="77"/>
    </row>
    <row r="38" spans="1:5" ht="18.5" x14ac:dyDescent="0.45">
      <c r="A38" s="106">
        <v>202111279</v>
      </c>
      <c r="B38" s="55" t="s">
        <v>351</v>
      </c>
      <c r="C38" t="str">
        <f>VLOOKUP(B38,summary!$A$5:$B$5006,2,0)</f>
        <v>Dried Longan 龙眼干</v>
      </c>
      <c r="D38" s="91">
        <v>5</v>
      </c>
      <c r="E38" s="77"/>
    </row>
    <row r="39" spans="1:5" ht="18.5" x14ac:dyDescent="0.45">
      <c r="A39" s="106">
        <v>202111280</v>
      </c>
      <c r="B39" s="55" t="s">
        <v>537</v>
      </c>
      <c r="C39" t="str">
        <f>VLOOKUP(B39,summary!$A$5:$B$5006,2,0)</f>
        <v>Fine Sugar 白糖</v>
      </c>
      <c r="D39" s="91">
        <v>1</v>
      </c>
      <c r="E39" s="77"/>
    </row>
    <row r="40" spans="1:5" ht="18.5" x14ac:dyDescent="0.45">
      <c r="A40" s="106">
        <v>202111280</v>
      </c>
      <c r="B40" s="55" t="s">
        <v>559</v>
      </c>
      <c r="C40" t="str">
        <f>VLOOKUP(B40,summary!$A$5:$B$5006,2,0)</f>
        <v>Sweet Potato 番薯</v>
      </c>
      <c r="D40" s="91">
        <v>10</v>
      </c>
      <c r="E40" s="77"/>
    </row>
    <row r="41" spans="1:5" ht="18.5" x14ac:dyDescent="0.45">
      <c r="A41" s="106">
        <v>202111280</v>
      </c>
      <c r="B41" s="55" t="s">
        <v>562</v>
      </c>
      <c r="C41" t="str">
        <f>VLOOKUP(B41,summary!$A$5:$B$5006,2,0)</f>
        <v>Yam 芋头</v>
      </c>
      <c r="D41" s="91">
        <v>2</v>
      </c>
      <c r="E41" s="77"/>
    </row>
    <row r="42" spans="1:5" ht="18.5" x14ac:dyDescent="0.45">
      <c r="A42" s="106">
        <v>202111281</v>
      </c>
      <c r="B42" s="55" t="s">
        <v>658</v>
      </c>
      <c r="C42" t="str">
        <f>VLOOKUP(B42,summary!$A$5:$B$5006,2,0)</f>
        <v>Bobo Cha Cubes.摩摩喳喳</v>
      </c>
      <c r="D42" s="91">
        <v>2</v>
      </c>
      <c r="E42" s="77"/>
    </row>
    <row r="43" spans="1:5" ht="18.5" x14ac:dyDescent="0.45">
      <c r="A43" s="106">
        <v>202111281</v>
      </c>
      <c r="B43" s="55" t="s">
        <v>667</v>
      </c>
      <c r="C43" t="str">
        <f>VLOOKUP(B43,summary!$A$5:$B$5006,2,0)</f>
        <v>Pong Thai Hai (Wet) 碰大海</v>
      </c>
      <c r="D43" s="91">
        <v>2</v>
      </c>
      <c r="E43" s="77"/>
    </row>
    <row r="44" spans="1:5" ht="18.5" x14ac:dyDescent="0.45">
      <c r="A44" s="106">
        <v>202111281</v>
      </c>
      <c r="B44" s="55" t="s">
        <v>252</v>
      </c>
      <c r="C44" t="str">
        <f>VLOOKUP(B44,summary!$A$5:$B$5006,2,0)</f>
        <v>Sweet Potato Powder番薯粉</v>
      </c>
      <c r="D44" s="91">
        <v>1</v>
      </c>
      <c r="E44" s="77"/>
    </row>
    <row r="45" spans="1:5" ht="18.5" x14ac:dyDescent="0.45">
      <c r="A45" s="106">
        <v>202111281</v>
      </c>
      <c r="B45" s="55" t="s">
        <v>291</v>
      </c>
      <c r="C45" t="str">
        <f>VLOOKUP(B45,summary!$A$5:$B$5006,2,0)</f>
        <v>Atap Seeds in Syrup亚嗒子</v>
      </c>
      <c r="D45" s="91">
        <v>2</v>
      </c>
      <c r="E45" s="77"/>
    </row>
    <row r="46" spans="1:5" ht="18.5" x14ac:dyDescent="0.45">
      <c r="A46" s="106">
        <v>202111281</v>
      </c>
      <c r="B46" s="55" t="s">
        <v>299</v>
      </c>
      <c r="C46" t="str">
        <f>VLOOKUP(B46,summary!$A$5:$B$5006,2,0)</f>
        <v>Red Bean红豆</v>
      </c>
      <c r="D46" s="91">
        <v>3</v>
      </c>
      <c r="E46" s="77"/>
    </row>
    <row r="47" spans="1:5" ht="18.5" x14ac:dyDescent="0.45">
      <c r="A47" s="106">
        <v>202111281</v>
      </c>
      <c r="B47" s="55" t="s">
        <v>314</v>
      </c>
      <c r="C47" t="str">
        <f>VLOOKUP(B47,summary!$A$5:$B$5006,2,0)</f>
        <v>Green Bean 绿豆</v>
      </c>
      <c r="D47" s="91">
        <v>2</v>
      </c>
      <c r="E47" s="77"/>
    </row>
    <row r="48" spans="1:5" ht="18.5" x14ac:dyDescent="0.45">
      <c r="A48" s="106">
        <v>202111281</v>
      </c>
      <c r="B48" s="55" t="s">
        <v>331</v>
      </c>
      <c r="C48" t="str">
        <f>VLOOKUP(B48,summary!$A$5:$B$5006,2,0)</f>
        <v>Black Glutinous Rice 黑糯米</v>
      </c>
      <c r="D48" s="91">
        <v>1</v>
      </c>
      <c r="E48" s="77"/>
    </row>
    <row r="49" spans="1:5" ht="18.5" x14ac:dyDescent="0.45">
      <c r="A49" s="106">
        <v>202111281</v>
      </c>
      <c r="B49" s="55" t="s">
        <v>359</v>
      </c>
      <c r="C49" t="str">
        <f>VLOOKUP(B49,summary!$A$5:$B$5006,2,0)</f>
        <v>Fungus黄 木耳朵</v>
      </c>
      <c r="D49" s="91">
        <v>1</v>
      </c>
      <c r="E49" s="77"/>
    </row>
    <row r="50" spans="1:5" ht="18.5" x14ac:dyDescent="0.45">
      <c r="A50" s="106">
        <v>202111281</v>
      </c>
      <c r="B50" s="55" t="s">
        <v>558</v>
      </c>
      <c r="C50" t="str">
        <f>VLOOKUP(B50,summary!$A$5:$B$5006,2,0)</f>
        <v>Tapioca木薯</v>
      </c>
      <c r="D50" s="91">
        <v>20</v>
      </c>
      <c r="E50" s="77"/>
    </row>
    <row r="51" spans="1:5" ht="18.5" x14ac:dyDescent="0.45">
      <c r="A51" s="106">
        <v>202111281</v>
      </c>
      <c r="B51" s="55" t="s">
        <v>562</v>
      </c>
      <c r="C51" t="str">
        <f>VLOOKUP(B51,summary!$A$5:$B$5006,2,0)</f>
        <v>Yam 芋头</v>
      </c>
      <c r="D51" s="91">
        <v>5</v>
      </c>
      <c r="E51" s="77"/>
    </row>
    <row r="52" spans="1:5" ht="18.5" x14ac:dyDescent="0.45">
      <c r="A52" s="106">
        <v>202111281</v>
      </c>
      <c r="B52" s="55" t="s">
        <v>565</v>
      </c>
      <c r="C52" t="str">
        <f>VLOOKUP(B52,summary!$A$5:$B$5006,2,0)</f>
        <v>Pandan Leaf 班兰叶</v>
      </c>
      <c r="D52" s="91">
        <v>1</v>
      </c>
      <c r="E52" s="77"/>
    </row>
    <row r="53" spans="1:5" ht="18.5" x14ac:dyDescent="0.45">
      <c r="A53" s="106">
        <v>202111281</v>
      </c>
      <c r="B53" s="55" t="s">
        <v>347</v>
      </c>
      <c r="C53" t="str">
        <f>VLOOKUP(B53,summary!$A$5:$B$5006,2,0)</f>
        <v>Small Sago 小丸</v>
      </c>
      <c r="D53" s="91">
        <v>1</v>
      </c>
      <c r="E53" s="77"/>
    </row>
    <row r="54" spans="1:5" ht="18.5" x14ac:dyDescent="0.45">
      <c r="A54" s="106">
        <v>202111282</v>
      </c>
      <c r="B54" s="55" t="s">
        <v>658</v>
      </c>
      <c r="C54" t="str">
        <f>VLOOKUP(B54,summary!$A$5:$B$5006,2,0)</f>
        <v>Bobo Cha Cubes.摩摩喳喳</v>
      </c>
      <c r="D54" s="91">
        <v>4</v>
      </c>
      <c r="E54" s="77"/>
    </row>
    <row r="55" spans="1:5" ht="18.5" x14ac:dyDescent="0.45">
      <c r="A55" s="106">
        <v>202111282</v>
      </c>
      <c r="B55" s="55" t="s">
        <v>667</v>
      </c>
      <c r="C55" t="str">
        <f>VLOOKUP(B55,summary!$A$5:$B$5006,2,0)</f>
        <v>Pong Thai Hai (Wet) 碰大海</v>
      </c>
      <c r="D55" s="91">
        <v>4</v>
      </c>
      <c r="E55" s="77"/>
    </row>
    <row r="56" spans="1:5" ht="18.5" x14ac:dyDescent="0.45">
      <c r="A56" s="106">
        <v>202111282</v>
      </c>
      <c r="B56" s="55" t="s">
        <v>639</v>
      </c>
      <c r="C56" t="str">
        <f>VLOOKUP(B56,summary!$A$5:$B$5006,2,0)</f>
        <v xml:space="preserve">Fresh Soursop 红毛榴莲 </v>
      </c>
      <c r="D56" s="91">
        <v>2</v>
      </c>
      <c r="E56" s="77"/>
    </row>
    <row r="57" spans="1:5" ht="18.5" x14ac:dyDescent="0.45">
      <c r="A57" s="106">
        <v>202111282</v>
      </c>
      <c r="B57" s="55" t="s">
        <v>291</v>
      </c>
      <c r="C57" t="str">
        <f>VLOOKUP(B57,summary!$A$5:$B$5006,2,0)</f>
        <v>Atap Seeds in Syrup亚嗒子</v>
      </c>
      <c r="D57" s="91">
        <v>3</v>
      </c>
      <c r="E57" s="77"/>
    </row>
    <row r="58" spans="1:5" ht="18.5" x14ac:dyDescent="0.45">
      <c r="A58" s="106">
        <v>202111282</v>
      </c>
      <c r="B58" s="55" t="s">
        <v>299</v>
      </c>
      <c r="C58" t="str">
        <f>VLOOKUP(B58,summary!$A$5:$B$5006,2,0)</f>
        <v>Red Bean红豆</v>
      </c>
      <c r="D58" s="55">
        <v>4</v>
      </c>
      <c r="E58" s="77"/>
    </row>
    <row r="59" spans="1:5" ht="18.5" x14ac:dyDescent="0.45">
      <c r="A59" s="106">
        <v>202111282</v>
      </c>
      <c r="B59" s="55" t="s">
        <v>338</v>
      </c>
      <c r="C59" t="str">
        <f>VLOOKUP(B59,summary!$A$5:$B$5006,2,0)</f>
        <v>White Wheat 大麦</v>
      </c>
      <c r="D59" s="55">
        <v>2</v>
      </c>
      <c r="E59" s="77"/>
    </row>
    <row r="60" spans="1:5" ht="18.5" x14ac:dyDescent="0.45">
      <c r="A60" s="106">
        <v>202111282</v>
      </c>
      <c r="B60" s="55" t="s">
        <v>340</v>
      </c>
      <c r="C60" t="str">
        <f>VLOOKUP(B60,summary!$A$5:$B$5006,2,0)</f>
        <v>Pearl Barley 薏米</v>
      </c>
      <c r="D60" s="55">
        <v>2</v>
      </c>
      <c r="E60" s="77"/>
    </row>
    <row r="61" spans="1:5" ht="18.5" x14ac:dyDescent="0.45">
      <c r="A61" s="106">
        <v>202111282</v>
      </c>
      <c r="B61" s="55" t="s">
        <v>347</v>
      </c>
      <c r="C61" t="str">
        <f>VLOOKUP(B61,summary!$A$5:$B$5006,2,0)</f>
        <v>Small Sago 小丸</v>
      </c>
      <c r="D61" s="55">
        <v>2</v>
      </c>
      <c r="E61" s="77"/>
    </row>
    <row r="62" spans="1:5" ht="18.5" x14ac:dyDescent="0.45">
      <c r="A62" s="106">
        <v>202111282</v>
      </c>
      <c r="B62" s="55" t="s">
        <v>254</v>
      </c>
      <c r="C62" t="str">
        <f>VLOOKUP(B62,summary!$A$5:$B$5006,2,0)</f>
        <v>Sweet Potato Powder番薯粉</v>
      </c>
      <c r="D62" s="55">
        <v>1</v>
      </c>
      <c r="E62" s="77"/>
    </row>
    <row r="63" spans="1:5" ht="18.5" x14ac:dyDescent="0.45">
      <c r="A63" s="106">
        <v>202111282</v>
      </c>
      <c r="B63" s="55" t="s">
        <v>454</v>
      </c>
      <c r="C63" t="str">
        <f>VLOOKUP(B63,summary!$A$5:$B$5006,2,0)</f>
        <v>Fruit Cocktail杂果</v>
      </c>
      <c r="D63" s="55">
        <v>2</v>
      </c>
      <c r="E63" s="77"/>
    </row>
    <row r="64" spans="1:5" ht="18.5" x14ac:dyDescent="0.45">
      <c r="A64" s="106">
        <v>202111282</v>
      </c>
      <c r="B64" s="55" t="s">
        <v>484</v>
      </c>
      <c r="C64" t="str">
        <f>VLOOKUP(B64,summary!$A$5:$B$5006,2,0)</f>
        <v>GingKo Nut白果罐</v>
      </c>
      <c r="D64" s="55">
        <v>2</v>
      </c>
      <c r="E64" s="77"/>
    </row>
    <row r="65" spans="1:5" ht="18.5" x14ac:dyDescent="0.45">
      <c r="A65" s="106">
        <v>202111282</v>
      </c>
      <c r="B65" s="55" t="s">
        <v>441</v>
      </c>
      <c r="C65" t="str">
        <f>VLOOKUP(B65,summary!$A$5:$B$5006,2,0)</f>
        <v>Longan in Syrup龙眼</v>
      </c>
      <c r="D65" s="55">
        <v>2</v>
      </c>
      <c r="E65" s="77"/>
    </row>
    <row r="66" spans="1:5" ht="18.5" x14ac:dyDescent="0.45">
      <c r="A66" s="106">
        <v>202111282</v>
      </c>
      <c r="B66" s="55" t="s">
        <v>495</v>
      </c>
      <c r="C66" t="str">
        <f>VLOOKUP(B66,summary!$A$5:$B$5006,2,0)</f>
        <v>Coconut Milk 椰浆</v>
      </c>
      <c r="D66" s="55">
        <v>2</v>
      </c>
      <c r="E66" s="77"/>
    </row>
    <row r="67" spans="1:5" ht="18.5" x14ac:dyDescent="0.45">
      <c r="A67" s="106">
        <v>202111282</v>
      </c>
      <c r="B67" s="55" t="s">
        <v>559</v>
      </c>
      <c r="C67" t="str">
        <f>VLOOKUP(B67,summary!$A$5:$B$5006,2,0)</f>
        <v>Sweet Potato 番薯</v>
      </c>
      <c r="D67" s="55">
        <v>30</v>
      </c>
      <c r="E67" s="77"/>
    </row>
    <row r="68" spans="1:5" ht="18.5" x14ac:dyDescent="0.45">
      <c r="A68" s="106">
        <v>202111282</v>
      </c>
      <c r="B68" s="55" t="s">
        <v>562</v>
      </c>
      <c r="C68" t="str">
        <f>VLOOKUP(B68,summary!$A$5:$B$5006,2,0)</f>
        <v>Yam 芋头</v>
      </c>
      <c r="D68" s="91">
        <v>4</v>
      </c>
      <c r="E68" s="77"/>
    </row>
    <row r="69" spans="1:5" ht="18.5" x14ac:dyDescent="0.45">
      <c r="A69" s="106">
        <v>202111282</v>
      </c>
      <c r="B69" s="55" t="s">
        <v>565</v>
      </c>
      <c r="C69" t="str">
        <f>VLOOKUP(B69,summary!$A$5:$B$5006,2,0)</f>
        <v>Pandan Leaf 班兰叶</v>
      </c>
      <c r="D69" s="91">
        <v>7</v>
      </c>
      <c r="E69" s="77"/>
    </row>
    <row r="70" spans="1:5" ht="18.5" x14ac:dyDescent="0.45">
      <c r="A70" s="106">
        <v>202111282</v>
      </c>
      <c r="B70" s="55" t="s">
        <v>566</v>
      </c>
      <c r="C70" t="str">
        <f>VLOOKUP(B70,summary!$A$5:$B$5006,2,0)</f>
        <v>Lime 酸甘</v>
      </c>
      <c r="D70" s="91">
        <v>1</v>
      </c>
      <c r="E70" s="77"/>
    </row>
    <row r="71" spans="1:5" ht="18.5" x14ac:dyDescent="0.45">
      <c r="A71" s="106">
        <v>202111282</v>
      </c>
      <c r="B71" s="55" t="s">
        <v>579</v>
      </c>
      <c r="C71" t="str">
        <f>VLOOKUP(B71,summary!$A$5:$B$5006,2,0)</f>
        <v>Food Coloring - Liquid)颜色-水</v>
      </c>
      <c r="D71" s="91">
        <v>1</v>
      </c>
      <c r="E71" s="77"/>
    </row>
    <row r="72" spans="1:5" ht="18.5" x14ac:dyDescent="0.45">
      <c r="A72" s="106">
        <v>202111283</v>
      </c>
      <c r="B72" s="55" t="s">
        <v>559</v>
      </c>
      <c r="C72" t="str">
        <f>VLOOKUP(B72,summary!$A$5:$B$5006,2,0)</f>
        <v>Sweet Potato 番薯</v>
      </c>
      <c r="D72" s="91">
        <v>20</v>
      </c>
      <c r="E72" s="77"/>
    </row>
    <row r="73" spans="1:5" ht="18.5" x14ac:dyDescent="0.45">
      <c r="A73" s="106">
        <v>202111284</v>
      </c>
      <c r="B73" s="55" t="s">
        <v>661</v>
      </c>
      <c r="C73" t="str">
        <f>VLOOKUP(B73,summary!$A$5:$B$5006,2,0)</f>
        <v>Chendol浆咯</v>
      </c>
      <c r="D73" s="91">
        <v>1</v>
      </c>
      <c r="E73" s="77"/>
    </row>
    <row r="74" spans="1:5" ht="18.5" x14ac:dyDescent="0.45">
      <c r="A74" s="106">
        <v>202111284</v>
      </c>
      <c r="B74" s="55" t="s">
        <v>647</v>
      </c>
      <c r="C74" t="str">
        <f>VLOOKUP(B74,summary!$A$5:$B$5006,2,0)</f>
        <v>Mango Puree芒果</v>
      </c>
      <c r="D74" s="91">
        <v>2</v>
      </c>
      <c r="E74" s="77"/>
    </row>
    <row r="75" spans="1:5" ht="18.5" x14ac:dyDescent="0.45">
      <c r="A75" s="106">
        <v>202111284</v>
      </c>
      <c r="B75" s="55" t="s">
        <v>662</v>
      </c>
      <c r="C75" t="str">
        <f>VLOOKUP(B75,summary!$A$5:$B$5006,2,0)</f>
        <v>Coconut Sugar Syrup 椰糖汁</v>
      </c>
      <c r="D75" s="91">
        <v>1</v>
      </c>
      <c r="E75" s="77"/>
    </row>
    <row r="76" spans="1:5" ht="18.5" x14ac:dyDescent="0.45">
      <c r="A76" s="106">
        <v>202111284</v>
      </c>
      <c r="B76" s="55" t="s">
        <v>200</v>
      </c>
      <c r="C76" t="str">
        <f>VLOOKUP(B76,summary!$A$5:$B$5006,2,0)</f>
        <v>Tadpole蝌蚪</v>
      </c>
      <c r="D76" s="91">
        <v>1</v>
      </c>
      <c r="E76" s="77"/>
    </row>
    <row r="77" spans="1:5" ht="18.5" x14ac:dyDescent="0.45">
      <c r="A77" s="106">
        <v>202111284</v>
      </c>
      <c r="B77" s="55" t="s">
        <v>294</v>
      </c>
      <c r="C77" t="str">
        <f>VLOOKUP(B77,summary!$A$5:$B$5006,2,0)</f>
        <v>Chin Chow  仙 草</v>
      </c>
      <c r="D77" s="91">
        <v>1</v>
      </c>
      <c r="E77" s="77"/>
    </row>
    <row r="78" spans="1:5" ht="18.5" x14ac:dyDescent="0.45">
      <c r="A78" s="106">
        <v>202111284</v>
      </c>
      <c r="B78" s="55" t="s">
        <v>297</v>
      </c>
      <c r="C78" t="str">
        <f>VLOOKUP(B78,summary!$A$5:$B$5006,2,0)</f>
        <v>GingKo Nut (Peel off)白果仁</v>
      </c>
      <c r="D78" s="91">
        <v>1</v>
      </c>
      <c r="E78" s="77"/>
    </row>
    <row r="79" spans="1:5" ht="18.5" x14ac:dyDescent="0.45">
      <c r="A79" s="106">
        <v>202111284</v>
      </c>
      <c r="B79" s="55" t="s">
        <v>340</v>
      </c>
      <c r="C79" t="str">
        <f>VLOOKUP(B79,summary!$A$5:$B$5006,2,0)</f>
        <v>Pearl Barley 薏米</v>
      </c>
      <c r="D79" s="91">
        <v>1</v>
      </c>
      <c r="E79" s="77"/>
    </row>
    <row r="80" spans="1:5" ht="18.5" x14ac:dyDescent="0.45">
      <c r="A80" s="106">
        <v>202111284</v>
      </c>
      <c r="B80" s="55" t="s">
        <v>374</v>
      </c>
      <c r="C80" t="str">
        <f>VLOOKUP(B80,summary!$A$5:$B$5006,2,0)</f>
        <v>Bean Curd Sheet 腐竹</v>
      </c>
      <c r="D80" s="91">
        <v>10</v>
      </c>
      <c r="E80" s="77"/>
    </row>
    <row r="81" spans="1:5" ht="18.5" x14ac:dyDescent="0.45">
      <c r="A81" s="106">
        <v>202111284</v>
      </c>
      <c r="B81" s="55" t="s">
        <v>438</v>
      </c>
      <c r="C81" t="str">
        <f>VLOOKUP(B81,summary!$A$5:$B$5006,2,0)</f>
        <v>Nata De Coco椰果芊 5mm</v>
      </c>
      <c r="D81" s="91">
        <v>1</v>
      </c>
      <c r="E81" s="77"/>
    </row>
    <row r="82" spans="1:5" ht="18.5" x14ac:dyDescent="0.45">
      <c r="A82" s="106">
        <v>202111284</v>
      </c>
      <c r="B82" s="55" t="s">
        <v>501</v>
      </c>
      <c r="C82" t="str">
        <f>VLOOKUP(B82,summary!$A$5:$B$5006,2,0)</f>
        <v>Coconut Milk 椰浆</v>
      </c>
      <c r="D82" s="91">
        <v>3</v>
      </c>
      <c r="E82" s="77"/>
    </row>
    <row r="83" spans="1:5" ht="18.5" x14ac:dyDescent="0.45">
      <c r="A83" s="106">
        <v>202111284</v>
      </c>
      <c r="B83" s="55" t="s">
        <v>537</v>
      </c>
      <c r="C83" t="str">
        <f>VLOOKUP(B83,summary!$A$5:$B$5006,2,0)</f>
        <v>Fine Sugar 白糖</v>
      </c>
      <c r="D83" s="91">
        <v>1</v>
      </c>
      <c r="E83" s="77"/>
    </row>
    <row r="84" spans="1:5" ht="18.5" x14ac:dyDescent="0.45">
      <c r="A84" s="106">
        <v>202111284</v>
      </c>
      <c r="B84" s="55" t="s">
        <v>559</v>
      </c>
      <c r="C84" t="str">
        <f>VLOOKUP(B84,summary!$A$5:$B$5006,2,0)</f>
        <v>Sweet Potato 番薯</v>
      </c>
      <c r="D84" s="91">
        <v>5</v>
      </c>
      <c r="E84" s="77"/>
    </row>
    <row r="85" spans="1:5" ht="18.5" x14ac:dyDescent="0.45">
      <c r="A85" s="106">
        <v>202111284</v>
      </c>
      <c r="B85" s="55" t="s">
        <v>562</v>
      </c>
      <c r="C85" t="str">
        <f>VLOOKUP(B85,summary!$A$5:$B$5006,2,0)</f>
        <v>Yam 芋头</v>
      </c>
      <c r="D85" s="91">
        <v>2</v>
      </c>
      <c r="E85" s="77"/>
    </row>
    <row r="86" spans="1:5" ht="18.5" x14ac:dyDescent="0.45">
      <c r="A86" s="106">
        <v>202111284</v>
      </c>
      <c r="B86" s="55" t="s">
        <v>565</v>
      </c>
      <c r="C86" t="str">
        <f>VLOOKUP(B86,summary!$A$5:$B$5006,2,0)</f>
        <v>Pandan Leaf 班兰叶</v>
      </c>
      <c r="D86" s="91">
        <v>1</v>
      </c>
      <c r="E86" s="77"/>
    </row>
    <row r="87" spans="1:5" ht="18.5" x14ac:dyDescent="0.45">
      <c r="A87" s="106">
        <v>202111285</v>
      </c>
      <c r="B87" s="55" t="s">
        <v>637</v>
      </c>
      <c r="C87" t="str">
        <f>VLOOKUP(B87,summary!$A$5:$B$5006,2,0)</f>
        <v xml:space="preserve">Fresh Soursop 红毛榴莲 </v>
      </c>
      <c r="D87" s="91">
        <v>1</v>
      </c>
      <c r="E87" s="77"/>
    </row>
    <row r="88" spans="1:5" ht="18.5" x14ac:dyDescent="0.45">
      <c r="A88" s="106">
        <v>202111285</v>
      </c>
      <c r="B88" s="55" t="s">
        <v>322</v>
      </c>
      <c r="C88" t="str">
        <f>VLOOKUP(B88,summary!$A$5:$B$5006,2,0)</f>
        <v>Split Green Mung Bean豆畔</v>
      </c>
      <c r="D88" s="91">
        <v>2</v>
      </c>
      <c r="E88" s="77"/>
    </row>
    <row r="89" spans="1:5" ht="18.5" x14ac:dyDescent="0.45">
      <c r="A89" s="106">
        <v>202111285</v>
      </c>
      <c r="B89" s="55" t="s">
        <v>331</v>
      </c>
      <c r="C89" t="str">
        <f>VLOOKUP(B89,summary!$A$5:$B$5006,2,0)</f>
        <v>Black Glutinous Rice 黑糯米</v>
      </c>
      <c r="D89" s="91">
        <v>2</v>
      </c>
      <c r="E89" s="77"/>
    </row>
    <row r="90" spans="1:5" ht="18.5" x14ac:dyDescent="0.45">
      <c r="A90" s="106">
        <v>202111285</v>
      </c>
      <c r="B90" s="55" t="s">
        <v>340</v>
      </c>
      <c r="C90" t="str">
        <f>VLOOKUP(B90,summary!$A$5:$B$5006,2,0)</f>
        <v>Pearl Barley 薏米</v>
      </c>
      <c r="D90" s="91">
        <v>2</v>
      </c>
      <c r="E90" s="77"/>
    </row>
    <row r="91" spans="1:5" ht="18.5" x14ac:dyDescent="0.45">
      <c r="A91" s="106">
        <v>202111285</v>
      </c>
      <c r="B91" s="55" t="s">
        <v>352</v>
      </c>
      <c r="C91" t="str">
        <f>VLOOKUP(B91,summary!$A$5:$B$5006,2,0)</f>
        <v>Dried Longan 龙眼干</v>
      </c>
      <c r="D91" s="91">
        <v>1</v>
      </c>
      <c r="E91" s="77"/>
    </row>
    <row r="92" spans="1:5" ht="18.5" x14ac:dyDescent="0.45">
      <c r="A92" s="106">
        <v>202111285</v>
      </c>
      <c r="B92" s="55" t="s">
        <v>361</v>
      </c>
      <c r="C92" t="str">
        <f>VLOOKUP(B92,summary!$A$5:$B$5006,2,0)</f>
        <v>Lotus Seed 莲子(无）</v>
      </c>
      <c r="D92" s="91">
        <v>10</v>
      </c>
      <c r="E92" s="77"/>
    </row>
    <row r="93" spans="1:5" ht="18.5" x14ac:dyDescent="0.45">
      <c r="A93" s="106">
        <v>202111285</v>
      </c>
      <c r="B93" s="55" t="s">
        <v>347</v>
      </c>
      <c r="C93" t="str">
        <f>VLOOKUP(B93,summary!$A$5:$B$5006,2,0)</f>
        <v>Small Sago 小丸</v>
      </c>
      <c r="D93" s="91">
        <v>1</v>
      </c>
      <c r="E93" s="77"/>
    </row>
    <row r="94" spans="1:5" ht="18.5" x14ac:dyDescent="0.45">
      <c r="A94" s="106">
        <v>202111285</v>
      </c>
      <c r="B94" s="55" t="s">
        <v>377</v>
      </c>
      <c r="C94" t="str">
        <f>VLOOKUP(B94,summary!$A$5:$B$5006,2,0)</f>
        <v>Bean Curd Sheet 腐竹</v>
      </c>
      <c r="D94" s="91">
        <v>10</v>
      </c>
      <c r="E94" s="77"/>
    </row>
    <row r="95" spans="1:5" ht="18.5" x14ac:dyDescent="0.45">
      <c r="A95" s="106">
        <v>202111285</v>
      </c>
      <c r="B95" s="55" t="s">
        <v>492</v>
      </c>
      <c r="C95" t="str">
        <f>VLOOKUP(B95,summary!$A$5:$B$5006,2,0)</f>
        <v>Water Chestnut 马蹄 - 箱</v>
      </c>
      <c r="D95" s="91">
        <v>1</v>
      </c>
      <c r="E95" s="77"/>
    </row>
    <row r="96" spans="1:5" ht="18.5" customHeight="1" x14ac:dyDescent="0.45">
      <c r="A96" s="106">
        <v>202111285</v>
      </c>
      <c r="B96" s="55" t="s">
        <v>530</v>
      </c>
      <c r="C96" t="str">
        <f>VLOOKUP(B96,summary!$A$5:$B$5006,2,0)</f>
        <v>Rock Sugar冰糖</v>
      </c>
      <c r="D96" s="91">
        <v>2</v>
      </c>
      <c r="E96" s="77"/>
    </row>
    <row r="97" spans="1:5" ht="18.5" customHeight="1" x14ac:dyDescent="0.45">
      <c r="A97" s="106">
        <v>202111285</v>
      </c>
      <c r="B97" s="55" t="s">
        <v>484</v>
      </c>
      <c r="C97" t="str">
        <f>VLOOKUP(B97,summary!$A$5:$B$5006,2,0)</f>
        <v>GingKo Nut白果罐</v>
      </c>
      <c r="D97" s="91">
        <v>1</v>
      </c>
      <c r="E97" s="77"/>
    </row>
    <row r="98" spans="1:5" ht="18.5" customHeight="1" x14ac:dyDescent="0.45">
      <c r="A98" s="106">
        <v>202111285</v>
      </c>
      <c r="B98" s="55" t="s">
        <v>537</v>
      </c>
      <c r="C98" t="str">
        <f>VLOOKUP(B98,summary!$A$5:$B$5006,2,0)</f>
        <v>Fine Sugar 白糖</v>
      </c>
      <c r="D98" s="91">
        <v>2</v>
      </c>
      <c r="E98" s="77"/>
    </row>
    <row r="99" spans="1:5" ht="18.5" customHeight="1" x14ac:dyDescent="0.45">
      <c r="A99" s="106">
        <v>202111286</v>
      </c>
      <c r="B99" s="55" t="s">
        <v>495</v>
      </c>
      <c r="C99" t="str">
        <f>VLOOKUP(B99,summary!$A$5:$B$5006,2,0)</f>
        <v>Coconut Milk 椰浆</v>
      </c>
      <c r="D99" s="91">
        <v>2</v>
      </c>
      <c r="E99" s="77"/>
    </row>
    <row r="100" spans="1:5" ht="18.5" customHeight="1" x14ac:dyDescent="0.45">
      <c r="A100" s="106">
        <v>202111287</v>
      </c>
      <c r="B100" s="55" t="s">
        <v>294</v>
      </c>
      <c r="C100" t="str">
        <f>VLOOKUP(B100,summary!$A$5:$B$5006,2,0)</f>
        <v>Chin Chow  仙 草</v>
      </c>
      <c r="D100" s="91">
        <v>1</v>
      </c>
      <c r="E100" s="77"/>
    </row>
    <row r="101" spans="1:5" ht="18.5" customHeight="1" x14ac:dyDescent="0.45">
      <c r="A101" s="106">
        <v>202111287</v>
      </c>
      <c r="B101" s="55" t="s">
        <v>433</v>
      </c>
      <c r="C101" t="str">
        <f>VLOOKUP(B101,summary!$A$5:$B$5006,2,0)</f>
        <v>Sea Coconut海底椰</v>
      </c>
      <c r="D101" s="91">
        <v>2</v>
      </c>
      <c r="E101" s="77"/>
    </row>
    <row r="102" spans="1:5" ht="18.5" customHeight="1" x14ac:dyDescent="0.45">
      <c r="A102" s="106">
        <v>202111287</v>
      </c>
      <c r="B102" s="55" t="s">
        <v>501</v>
      </c>
      <c r="C102" t="str">
        <f>VLOOKUP(B102,summary!$A$5:$B$5006,2,0)</f>
        <v>Coconut Milk 椰浆</v>
      </c>
      <c r="D102" s="91">
        <v>1</v>
      </c>
      <c r="E102" s="77"/>
    </row>
    <row r="103" spans="1:5" ht="18.5" customHeight="1" x14ac:dyDescent="0.45">
      <c r="A103" s="106">
        <v>202111287</v>
      </c>
      <c r="B103" s="55" t="s">
        <v>559</v>
      </c>
      <c r="C103" t="str">
        <f>VLOOKUP(B103,summary!$A$5:$B$5006,2,0)</f>
        <v>Sweet Potato 番薯</v>
      </c>
      <c r="D103" s="91">
        <v>10</v>
      </c>
      <c r="E103" s="77"/>
    </row>
    <row r="104" spans="1:5" ht="18.5" customHeight="1" x14ac:dyDescent="0.45">
      <c r="A104" s="106">
        <v>202111287</v>
      </c>
      <c r="B104" s="55" t="s">
        <v>562</v>
      </c>
      <c r="C104" t="str">
        <f>VLOOKUP(B104,summary!$A$5:$B$5006,2,0)</f>
        <v>Yam 芋头</v>
      </c>
      <c r="D104" s="91">
        <v>2</v>
      </c>
      <c r="E104" s="77"/>
    </row>
    <row r="105" spans="1:5" ht="18.5" customHeight="1" x14ac:dyDescent="0.45">
      <c r="A105" s="106">
        <v>202111287</v>
      </c>
      <c r="B105" s="55" t="s">
        <v>566</v>
      </c>
      <c r="C105" t="str">
        <f>VLOOKUP(B105,summary!$A$5:$B$5006,2,0)</f>
        <v>Lime 酸甘</v>
      </c>
      <c r="D105" s="78">
        <v>1</v>
      </c>
      <c r="E105" s="77"/>
    </row>
    <row r="106" spans="1:5" ht="18.5" customHeight="1" x14ac:dyDescent="0.45">
      <c r="A106" s="106">
        <v>202111288</v>
      </c>
      <c r="B106" s="55" t="s">
        <v>649</v>
      </c>
      <c r="C106" t="str">
        <f>VLOOKUP(B106,summary!$A$5:$B$5006,2,0)</f>
        <v>Guava Puree番石榴</v>
      </c>
      <c r="D106" s="78">
        <v>1</v>
      </c>
      <c r="E106" s="77"/>
    </row>
    <row r="107" spans="1:5" ht="18.5" customHeight="1" x14ac:dyDescent="0.45">
      <c r="A107" s="106">
        <v>202111288</v>
      </c>
      <c r="B107" s="55" t="s">
        <v>652</v>
      </c>
      <c r="C107" t="str">
        <f>VLOOKUP(B107,summary!$A$5:$B$5006,2,0)</f>
        <v>Blueberry 蓝莓酱</v>
      </c>
      <c r="D107" s="78">
        <v>1</v>
      </c>
      <c r="E107" s="77"/>
    </row>
    <row r="108" spans="1:5" ht="18.5" customHeight="1" x14ac:dyDescent="0.45">
      <c r="A108" s="106">
        <v>202111288</v>
      </c>
      <c r="B108" s="55" t="s">
        <v>537</v>
      </c>
      <c r="C108" t="str">
        <f>VLOOKUP(B108,summary!$A$5:$B$5006,2,0)</f>
        <v>Fine Sugar 白糖</v>
      </c>
      <c r="D108" s="78">
        <v>2</v>
      </c>
      <c r="E108" s="77"/>
    </row>
    <row r="109" spans="1:5" ht="18.5" customHeight="1" x14ac:dyDescent="0.45">
      <c r="A109" s="106">
        <v>202111288</v>
      </c>
      <c r="B109" s="55" t="s">
        <v>559</v>
      </c>
      <c r="C109" t="str">
        <f>VLOOKUP(B109,summary!$A$5:$B$5006,2,0)</f>
        <v>Sweet Potato 番薯</v>
      </c>
      <c r="D109" s="78">
        <v>10</v>
      </c>
      <c r="E109" s="77"/>
    </row>
    <row r="110" spans="1:5" ht="18.5" customHeight="1" x14ac:dyDescent="0.45">
      <c r="A110" s="106">
        <v>202111288</v>
      </c>
      <c r="B110" s="55" t="s">
        <v>562</v>
      </c>
      <c r="C110" t="str">
        <f>VLOOKUP(B110,summary!$A$5:$B$5006,2,0)</f>
        <v>Yam 芋头</v>
      </c>
      <c r="D110" s="78">
        <v>5</v>
      </c>
      <c r="E110" s="77"/>
    </row>
    <row r="111" spans="1:5" ht="18.5" customHeight="1" x14ac:dyDescent="0.45">
      <c r="A111" s="106">
        <v>202111288</v>
      </c>
      <c r="B111" s="55" t="s">
        <v>565</v>
      </c>
      <c r="C111" t="str">
        <f>VLOOKUP(B111,summary!$A$5:$B$5006,2,0)</f>
        <v>Pandan Leaf 班兰叶</v>
      </c>
      <c r="D111" s="78">
        <v>10</v>
      </c>
      <c r="E111" s="77"/>
    </row>
    <row r="112" spans="1:5" ht="18.5" customHeight="1" x14ac:dyDescent="0.45">
      <c r="A112" s="106">
        <v>202111289</v>
      </c>
      <c r="B112" s="55" t="s">
        <v>300</v>
      </c>
      <c r="C112" t="str">
        <f>VLOOKUP(B112,summary!$A$5:$B$5006,2,0)</f>
        <v>Red Bean红豆</v>
      </c>
      <c r="D112" s="78">
        <v>1</v>
      </c>
      <c r="E112" s="77"/>
    </row>
    <row r="113" spans="1:5" ht="18.5" customHeight="1" x14ac:dyDescent="0.45">
      <c r="A113" s="106">
        <v>202111289</v>
      </c>
      <c r="B113" s="55" t="s">
        <v>315</v>
      </c>
      <c r="C113" t="str">
        <f>VLOOKUP(B113,summary!$A$5:$B$5006,2,0)</f>
        <v>Green Bean 绿豆</v>
      </c>
      <c r="D113" s="78">
        <v>1</v>
      </c>
      <c r="E113" s="77"/>
    </row>
    <row r="114" spans="1:5" ht="18.5" customHeight="1" x14ac:dyDescent="0.45">
      <c r="A114" s="106">
        <v>202111289</v>
      </c>
      <c r="B114" s="55" t="s">
        <v>324</v>
      </c>
      <c r="C114" t="str">
        <f>VLOOKUP(B114,summary!$A$5:$B$5006,2,0)</f>
        <v>Split Green Mung Bean豆畔</v>
      </c>
      <c r="D114" s="78">
        <v>1</v>
      </c>
      <c r="E114" s="77"/>
    </row>
    <row r="115" spans="1:5" ht="18.5" customHeight="1" x14ac:dyDescent="0.45">
      <c r="A115" s="106">
        <v>202111289</v>
      </c>
      <c r="B115" s="55" t="s">
        <v>332</v>
      </c>
      <c r="C115" t="str">
        <f>VLOOKUP(B115,summary!$A$5:$B$5006,2,0)</f>
        <v>Black Glutinous Rice 黑糯米</v>
      </c>
      <c r="D115" s="78">
        <v>1</v>
      </c>
      <c r="E115" s="77"/>
    </row>
    <row r="116" spans="1:5" ht="18.5" customHeight="1" x14ac:dyDescent="0.45">
      <c r="A116" s="106">
        <v>202111289</v>
      </c>
      <c r="B116" s="55" t="s">
        <v>361</v>
      </c>
      <c r="C116" t="str">
        <f>VLOOKUP(B116,summary!$A$5:$B$5006,2,0)</f>
        <v>Lotus Seed 莲子(无）</v>
      </c>
      <c r="D116" s="78">
        <v>2</v>
      </c>
      <c r="E116" s="77"/>
    </row>
    <row r="117" spans="1:5" ht="18.5" customHeight="1" x14ac:dyDescent="0.45">
      <c r="A117" s="106">
        <v>202111289</v>
      </c>
      <c r="B117" s="55" t="s">
        <v>369</v>
      </c>
      <c r="C117" t="str">
        <f>VLOOKUP(B117,summary!$A$5:$B$5006,2,0)</f>
        <v>GingKo Nut白果粒</v>
      </c>
      <c r="D117" s="78">
        <v>0</v>
      </c>
      <c r="E117" s="77"/>
    </row>
    <row r="118" spans="1:5" ht="18.5" customHeight="1" x14ac:dyDescent="0.45">
      <c r="A118" s="106">
        <v>202111289</v>
      </c>
      <c r="B118" s="55" t="s">
        <v>559</v>
      </c>
      <c r="C118" t="str">
        <f>VLOOKUP(B118,summary!$A$5:$B$5006,2,0)</f>
        <v>Sweet Potato 番薯</v>
      </c>
      <c r="D118" s="78">
        <v>5</v>
      </c>
      <c r="E118" s="77"/>
    </row>
    <row r="119" spans="1:5" ht="18.5" customHeight="1" x14ac:dyDescent="0.45">
      <c r="A119" s="106">
        <v>202111289</v>
      </c>
      <c r="B119" s="55" t="s">
        <v>562</v>
      </c>
      <c r="C119" t="str">
        <f>VLOOKUP(B119,summary!$A$5:$B$5006,2,0)</f>
        <v>Yam 芋头</v>
      </c>
      <c r="D119" s="78">
        <v>0</v>
      </c>
      <c r="E119" s="77"/>
    </row>
    <row r="120" spans="1:5" ht="18.5" customHeight="1" x14ac:dyDescent="0.45">
      <c r="A120" s="106">
        <v>202111289</v>
      </c>
      <c r="B120" s="55" t="s">
        <v>565</v>
      </c>
      <c r="C120" t="str">
        <f>VLOOKUP(B120,summary!$A$5:$B$5006,2,0)</f>
        <v>Pandan Leaf 班兰叶</v>
      </c>
      <c r="D120" s="78">
        <v>4</v>
      </c>
      <c r="E120" s="77"/>
    </row>
    <row r="121" spans="1:5" ht="18.5" customHeight="1" x14ac:dyDescent="0.45">
      <c r="A121" s="106">
        <v>202111289</v>
      </c>
      <c r="B121" s="55" t="s">
        <v>558</v>
      </c>
      <c r="C121" t="str">
        <f>VLOOKUP(B121,summary!$A$5:$B$5006,2,0)</f>
        <v>Tapioca木薯</v>
      </c>
      <c r="D121" s="78">
        <v>2</v>
      </c>
      <c r="E121" s="77"/>
    </row>
    <row r="122" spans="1:5" ht="18.5" customHeight="1" x14ac:dyDescent="0.45">
      <c r="A122" s="106">
        <v>202111289</v>
      </c>
      <c r="B122" s="55" t="s">
        <v>646</v>
      </c>
      <c r="C122" t="str">
        <f>VLOOKUP(B122,summary!$A$5:$B$5006,2,0)</f>
        <v>Durian Puree 榴莲</v>
      </c>
      <c r="D122" s="78">
        <v>1</v>
      </c>
      <c r="E122" s="77"/>
    </row>
    <row r="123" spans="1:5" ht="18.5" customHeight="1" x14ac:dyDescent="0.45">
      <c r="A123" s="106">
        <v>202111289</v>
      </c>
      <c r="B123" s="55" t="s">
        <v>648</v>
      </c>
      <c r="C123" t="str">
        <f>VLOOKUP(B123,summary!$A$5:$B$5006,2,0)</f>
        <v>Strawberry Puree草莓</v>
      </c>
      <c r="D123" s="78">
        <v>1</v>
      </c>
      <c r="E123" s="77"/>
    </row>
    <row r="124" spans="1:5" ht="18.5" customHeight="1" x14ac:dyDescent="0.45">
      <c r="A124" s="106">
        <v>202111289</v>
      </c>
      <c r="B124" s="55" t="s">
        <v>341</v>
      </c>
      <c r="C124" t="str">
        <f>VLOOKUP(B124,summary!$A$5:$B$5006,2,0)</f>
        <v>Pearl Barley 薏米</v>
      </c>
      <c r="D124" s="78">
        <v>3</v>
      </c>
      <c r="E124" s="77"/>
    </row>
    <row r="125" spans="1:5" ht="18.5" customHeight="1" x14ac:dyDescent="0.45">
      <c r="A125" s="106">
        <v>202111289</v>
      </c>
      <c r="B125" s="55" t="s">
        <v>348</v>
      </c>
      <c r="C125" t="str">
        <f>VLOOKUP(B125,summary!$A$5:$B$5006,2,0)</f>
        <v>Small Sago 小丸</v>
      </c>
      <c r="D125" s="78">
        <v>3</v>
      </c>
      <c r="E125" s="77"/>
    </row>
    <row r="126" spans="1:5" ht="18.5" customHeight="1" x14ac:dyDescent="0.45">
      <c r="A126" s="106">
        <v>202111289</v>
      </c>
      <c r="B126" s="55" t="s">
        <v>351</v>
      </c>
      <c r="C126" t="str">
        <f>VLOOKUP(B126,summary!$A$5:$B$5006,2,0)</f>
        <v>Dried Longan 龙眼干</v>
      </c>
      <c r="D126" s="78">
        <v>2</v>
      </c>
      <c r="E126" s="77"/>
    </row>
    <row r="127" spans="1:5" ht="18.5" customHeight="1" x14ac:dyDescent="0.45">
      <c r="A127" s="106">
        <v>202111289</v>
      </c>
      <c r="B127" s="55" t="s">
        <v>361</v>
      </c>
      <c r="C127" t="str">
        <f>VLOOKUP(B127,summary!$A$5:$B$5006,2,0)</f>
        <v>Lotus Seed 莲子(无）</v>
      </c>
      <c r="D127" s="78">
        <v>1</v>
      </c>
      <c r="E127" s="77"/>
    </row>
    <row r="128" spans="1:5" ht="18.5" customHeight="1" x14ac:dyDescent="0.45">
      <c r="A128" s="106">
        <v>202111289</v>
      </c>
      <c r="B128" s="55" t="s">
        <v>440</v>
      </c>
      <c r="C128" t="str">
        <f>VLOOKUP(B128,summary!$A$5:$B$5006,2,0)</f>
        <v>Aloe Vera芦荟 10MM</v>
      </c>
      <c r="D128" s="78">
        <v>1</v>
      </c>
      <c r="E128" s="77"/>
    </row>
    <row r="129" spans="1:5" ht="18.5" customHeight="1" x14ac:dyDescent="0.45">
      <c r="A129" s="106">
        <v>202111289</v>
      </c>
      <c r="B129" s="55" t="s">
        <v>533</v>
      </c>
      <c r="C129" t="str">
        <f>VLOOKUP(B129,summary!$A$5:$B$5006,2,0)</f>
        <v>Brown Sugar 黑糖</v>
      </c>
      <c r="D129" s="78">
        <v>1</v>
      </c>
      <c r="E129" s="77"/>
    </row>
    <row r="130" spans="1:5" ht="18.5" customHeight="1" x14ac:dyDescent="0.45">
      <c r="A130" s="106">
        <v>202111289</v>
      </c>
      <c r="B130" s="55" t="s">
        <v>535</v>
      </c>
      <c r="C130" t="str">
        <f>VLOOKUP(B130,summary!$A$5:$B$5006,2,0)</f>
        <v>Red Sugar 赤糖</v>
      </c>
      <c r="D130" s="78">
        <v>1</v>
      </c>
      <c r="E130" s="77"/>
    </row>
    <row r="131" spans="1:5" ht="18.5" customHeight="1" x14ac:dyDescent="0.45">
      <c r="A131" s="106">
        <v>202111289</v>
      </c>
      <c r="B131" s="55" t="s">
        <v>541</v>
      </c>
      <c r="C131" t="str">
        <f>VLOOKUP(B131,summary!$A$5:$B$5006,2,0)</f>
        <v>Fine Sugar 白糖</v>
      </c>
      <c r="D131" s="78">
        <v>10</v>
      </c>
      <c r="E131" s="77"/>
    </row>
    <row r="132" spans="1:5" ht="18.5" customHeight="1" x14ac:dyDescent="0.45">
      <c r="A132" s="106">
        <v>202111289</v>
      </c>
      <c r="B132" s="55" t="s">
        <v>566</v>
      </c>
      <c r="C132" t="str">
        <f>VLOOKUP(B132,summary!$A$5:$B$5006,2,0)</f>
        <v>Lime 酸甘</v>
      </c>
      <c r="D132" s="78">
        <v>1</v>
      </c>
      <c r="E132" s="77"/>
    </row>
    <row r="133" spans="1:5" ht="18.5" customHeight="1" x14ac:dyDescent="0.45">
      <c r="A133" s="106">
        <v>202111289</v>
      </c>
      <c r="B133" s="55" t="s">
        <v>572</v>
      </c>
      <c r="C133" t="str">
        <f>VLOOKUP(B133,summary!$A$5:$B$5006,2,0)</f>
        <v>Ginger 老姜</v>
      </c>
      <c r="D133" s="78">
        <v>1</v>
      </c>
      <c r="E133" s="77"/>
    </row>
    <row r="134" spans="1:5" ht="18.5" customHeight="1" x14ac:dyDescent="0.45">
      <c r="A134" s="106">
        <v>202111289</v>
      </c>
      <c r="B134" s="55" t="s">
        <v>579</v>
      </c>
      <c r="C134" t="str">
        <f>VLOOKUP(B134,summary!$A$5:$B$5006,2,0)</f>
        <v>Food Coloring - Liquid)颜色-水</v>
      </c>
      <c r="D134" s="78">
        <v>1</v>
      </c>
      <c r="E134" s="77"/>
    </row>
    <row r="135" spans="1:5" ht="18.5" customHeight="1" x14ac:dyDescent="0.45">
      <c r="A135" s="106">
        <v>202111289</v>
      </c>
      <c r="B135" s="55" t="s">
        <v>598</v>
      </c>
      <c r="C135" t="str">
        <f>VLOOKUP(B135,summary!$A$5:$B$5006,2,0)</f>
        <v>Flavour Essence香精</v>
      </c>
      <c r="D135" s="78">
        <v>1</v>
      </c>
      <c r="E135" s="77"/>
    </row>
    <row r="136" spans="1:5" ht="18.5" customHeight="1" x14ac:dyDescent="0.45">
      <c r="A136" s="106">
        <v>202111290</v>
      </c>
      <c r="B136" s="55" t="s">
        <v>476</v>
      </c>
      <c r="C136" t="str">
        <f>VLOOKUP(B136,summary!$A$5:$B$5006,2,0)</f>
        <v>Evaporated Creamer淡奶水</v>
      </c>
      <c r="D136" s="78">
        <v>24</v>
      </c>
      <c r="E136" s="77"/>
    </row>
    <row r="137" spans="1:5" ht="18.5" customHeight="1" x14ac:dyDescent="0.45">
      <c r="A137" s="106">
        <v>202111290</v>
      </c>
      <c r="B137" s="55" t="s">
        <v>537</v>
      </c>
      <c r="C137" t="str">
        <f>VLOOKUP(B137,summary!$A$5:$B$5006,2,0)</f>
        <v>Fine Sugar 白糖</v>
      </c>
      <c r="D137" s="78">
        <v>1</v>
      </c>
      <c r="E137" s="77"/>
    </row>
    <row r="138" spans="1:5" ht="18.5" customHeight="1" x14ac:dyDescent="0.45">
      <c r="A138" s="106">
        <v>202111290</v>
      </c>
      <c r="B138" s="55" t="s">
        <v>202</v>
      </c>
      <c r="C138" t="str">
        <f>VLOOKUP(B138,summary!$A$5:$B$5006,2,0)</f>
        <v>Q Ball Q圆</v>
      </c>
      <c r="D138" s="78">
        <v>1</v>
      </c>
      <c r="E138" s="77"/>
    </row>
    <row r="139" spans="1:5" ht="18.5" customHeight="1" x14ac:dyDescent="0.45">
      <c r="A139" s="106">
        <v>202111291</v>
      </c>
      <c r="B139" s="55" t="s">
        <v>305</v>
      </c>
      <c r="C139" t="str">
        <f>VLOOKUP(B139,summary!$A$5:$B$5006,2,0)</f>
        <v>Small Red Bean小红豆</v>
      </c>
      <c r="D139" s="78">
        <v>1</v>
      </c>
      <c r="E139" s="77"/>
    </row>
    <row r="140" spans="1:5" ht="18.5" customHeight="1" x14ac:dyDescent="0.45">
      <c r="A140" s="106">
        <v>202111291</v>
      </c>
      <c r="B140" s="55" t="s">
        <v>340</v>
      </c>
      <c r="C140" t="str">
        <f>VLOOKUP(B140,summary!$A$5:$B$5006,2,0)</f>
        <v>Pearl Barley 薏米</v>
      </c>
      <c r="D140" s="78">
        <v>1</v>
      </c>
      <c r="E140" s="77"/>
    </row>
    <row r="141" spans="1:5" ht="18.5" customHeight="1" x14ac:dyDescent="0.45">
      <c r="A141" s="106">
        <v>202111291</v>
      </c>
      <c r="B141" s="55" t="s">
        <v>351</v>
      </c>
      <c r="C141" t="str">
        <f>VLOOKUP(B141,summary!$A$5:$B$5006,2,0)</f>
        <v>Dried Longan 龙眼干</v>
      </c>
      <c r="D141" s="78">
        <v>1</v>
      </c>
      <c r="E141" s="77"/>
    </row>
    <row r="142" spans="1:5" ht="18.5" customHeight="1" x14ac:dyDescent="0.45">
      <c r="A142" s="106">
        <v>202111291</v>
      </c>
      <c r="B142" s="55" t="s">
        <v>533</v>
      </c>
      <c r="C142" t="str">
        <f>VLOOKUP(B142,summary!$A$5:$B$5006,2,0)</f>
        <v>Brown Sugar 黑糖</v>
      </c>
      <c r="D142" s="78">
        <v>1</v>
      </c>
      <c r="E142" s="77"/>
    </row>
    <row r="143" spans="1:5" ht="18.5" customHeight="1" x14ac:dyDescent="0.45">
      <c r="A143" s="106">
        <v>202111291</v>
      </c>
      <c r="B143" s="55" t="s">
        <v>441</v>
      </c>
      <c r="C143" t="str">
        <f>VLOOKUP(B143,summary!$A$5:$B$5006,2,0)</f>
        <v>Longan in Syrup龙眼</v>
      </c>
      <c r="D143" s="78">
        <v>1</v>
      </c>
      <c r="E143" s="77"/>
    </row>
    <row r="144" spans="1:5" ht="18.5" customHeight="1" x14ac:dyDescent="0.45">
      <c r="A144" s="106">
        <v>202111291</v>
      </c>
      <c r="B144" s="55" t="s">
        <v>559</v>
      </c>
      <c r="C144" t="str">
        <f>VLOOKUP(B144,summary!$A$5:$B$5006,2,0)</f>
        <v>Sweet Potato 番薯</v>
      </c>
      <c r="D144" s="78">
        <v>2</v>
      </c>
      <c r="E144" s="77"/>
    </row>
    <row r="145" spans="1:7" ht="18.5" customHeight="1" x14ac:dyDescent="0.45">
      <c r="A145" s="106">
        <v>202111292</v>
      </c>
      <c r="B145" s="109" t="s">
        <v>942</v>
      </c>
      <c r="C145" t="e">
        <f>VLOOKUP(B145,summary!$A$5:$B$5006,2,0)</f>
        <v>#N/A</v>
      </c>
      <c r="D145" s="78">
        <v>6</v>
      </c>
      <c r="E145" s="107" t="s">
        <v>943</v>
      </c>
      <c r="F145" s="107"/>
      <c r="G145" s="107"/>
    </row>
    <row r="146" spans="1:7" ht="18.5" customHeight="1" x14ac:dyDescent="0.45">
      <c r="A146" s="106">
        <v>202111293</v>
      </c>
      <c r="B146" s="55" t="s">
        <v>646</v>
      </c>
      <c r="C146" t="str">
        <f>VLOOKUP(B146,summary!$A$5:$B$5006,2,0)</f>
        <v>Durian Puree 榴莲</v>
      </c>
      <c r="D146" s="78">
        <v>1</v>
      </c>
      <c r="E146" s="77"/>
    </row>
    <row r="147" spans="1:7" ht="18.5" customHeight="1" x14ac:dyDescent="0.45">
      <c r="A147" s="106">
        <v>202111293</v>
      </c>
      <c r="B147" s="55" t="s">
        <v>647</v>
      </c>
      <c r="C147" t="str">
        <f>VLOOKUP(B147,summary!$A$5:$B$5006,2,0)</f>
        <v>Mango Puree芒果</v>
      </c>
      <c r="D147" s="78">
        <v>1</v>
      </c>
      <c r="E147" s="77"/>
    </row>
    <row r="148" spans="1:7" ht="18.5" customHeight="1" x14ac:dyDescent="0.45">
      <c r="A148" s="106">
        <v>202111293</v>
      </c>
      <c r="B148" s="55" t="s">
        <v>648</v>
      </c>
      <c r="C148" t="str">
        <f>VLOOKUP(B148,summary!$A$5:$B$5006,2,0)</f>
        <v>Strawberry Puree草莓</v>
      </c>
      <c r="D148" s="78">
        <v>1</v>
      </c>
      <c r="E148" s="77"/>
    </row>
    <row r="149" spans="1:7" ht="18.5" customHeight="1" x14ac:dyDescent="0.45">
      <c r="A149" s="106">
        <v>202111293</v>
      </c>
      <c r="B149" s="55" t="s">
        <v>338</v>
      </c>
      <c r="C149" t="str">
        <f>VLOOKUP(B149,summary!$A$5:$B$5006,2,0)</f>
        <v>White Wheat 大麦</v>
      </c>
      <c r="D149" s="78">
        <v>1</v>
      </c>
      <c r="E149" s="77"/>
    </row>
    <row r="150" spans="1:7" ht="18.5" customHeight="1" x14ac:dyDescent="0.45">
      <c r="A150" s="106">
        <v>202111293</v>
      </c>
      <c r="B150" s="55" t="s">
        <v>288</v>
      </c>
      <c r="C150" t="str">
        <f>VLOOKUP(B150,summary!$A$5:$B$5006,2,0)</f>
        <v>Atap Seeds in Syrup亚嗒子</v>
      </c>
      <c r="D150" s="78">
        <v>1</v>
      </c>
      <c r="E150" s="77"/>
    </row>
    <row r="151" spans="1:7" ht="18.5" customHeight="1" x14ac:dyDescent="0.45">
      <c r="A151" s="106">
        <v>202111293</v>
      </c>
      <c r="B151" s="55" t="s">
        <v>537</v>
      </c>
      <c r="C151" t="str">
        <f>VLOOKUP(B151,summary!$A$5:$B$5006,2,0)</f>
        <v>Fine Sugar 白糖</v>
      </c>
      <c r="D151" s="78">
        <v>3</v>
      </c>
      <c r="E151" s="77"/>
    </row>
    <row r="152" spans="1:7" ht="18.5" customHeight="1" x14ac:dyDescent="0.45">
      <c r="A152" s="106">
        <v>202111293</v>
      </c>
      <c r="B152" s="55" t="s">
        <v>547</v>
      </c>
      <c r="C152" t="str">
        <f>VLOOKUP(B152,summary!$A$5:$B$5006,2,0)</f>
        <v>Coconut Sugar椰糖</v>
      </c>
      <c r="D152" s="78">
        <v>1</v>
      </c>
      <c r="E152" s="77"/>
    </row>
    <row r="153" spans="1:7" ht="18.5" customHeight="1" x14ac:dyDescent="0.45">
      <c r="A153" s="106">
        <v>202111293</v>
      </c>
      <c r="B153" s="55" t="s">
        <v>660</v>
      </c>
      <c r="C153" t="str">
        <f>VLOOKUP(B153,summary!$A$5:$B$5006,2,0)</f>
        <v>Chendol浆咯</v>
      </c>
      <c r="D153" s="78">
        <v>1</v>
      </c>
      <c r="E153" s="77"/>
    </row>
    <row r="154" spans="1:7" ht="18.5" customHeight="1" x14ac:dyDescent="0.45">
      <c r="A154" s="106">
        <v>202111295</v>
      </c>
      <c r="B154" s="55" t="s">
        <v>647</v>
      </c>
      <c r="C154" t="str">
        <f>VLOOKUP(B154,summary!$A$5:$B$5006,2,0)</f>
        <v>Mango Puree芒果</v>
      </c>
      <c r="D154" s="78">
        <v>2</v>
      </c>
      <c r="E154" s="77"/>
    </row>
    <row r="155" spans="1:7" ht="18.5" customHeight="1" x14ac:dyDescent="0.45">
      <c r="A155" s="106">
        <v>202111295</v>
      </c>
      <c r="B155" s="55" t="s">
        <v>646</v>
      </c>
      <c r="C155" t="str">
        <f>VLOOKUP(B155,summary!$A$5:$B$5006,2,0)</f>
        <v>Durian Puree 榴莲</v>
      </c>
      <c r="D155" s="78">
        <v>2</v>
      </c>
      <c r="E155" s="77"/>
    </row>
    <row r="156" spans="1:7" ht="18.5" customHeight="1" x14ac:dyDescent="0.45">
      <c r="A156" s="106">
        <v>202111295</v>
      </c>
      <c r="B156" s="55" t="s">
        <v>351</v>
      </c>
      <c r="C156" t="str">
        <f>VLOOKUP(B156,summary!$A$5:$B$5006,2,0)</f>
        <v>Dried Longan 龙眼干</v>
      </c>
      <c r="D156" s="78">
        <v>4</v>
      </c>
      <c r="E156" s="77"/>
    </row>
    <row r="157" spans="1:7" ht="18.5" customHeight="1" x14ac:dyDescent="0.45">
      <c r="A157" s="106">
        <v>202111295</v>
      </c>
      <c r="B157" s="55" t="s">
        <v>289</v>
      </c>
      <c r="C157" t="str">
        <f>VLOOKUP(B157,summary!$A$5:$B$5006,2,0)</f>
        <v>Atap Seeds in Syrup亚嗒子</v>
      </c>
      <c r="D157" s="78">
        <v>1</v>
      </c>
      <c r="E157" s="77"/>
    </row>
    <row r="158" spans="1:7" ht="18.5" customHeight="1" x14ac:dyDescent="0.45">
      <c r="A158" s="106">
        <v>202111295</v>
      </c>
      <c r="B158" s="55" t="s">
        <v>331</v>
      </c>
      <c r="C158" t="str">
        <f>VLOOKUP(B158,summary!$A$5:$B$5006,2,0)</f>
        <v>Black Glutinous Rice 黑糯米</v>
      </c>
      <c r="D158" s="78">
        <v>1</v>
      </c>
      <c r="E158" s="77"/>
    </row>
    <row r="159" spans="1:7" ht="18.5" customHeight="1" x14ac:dyDescent="0.45">
      <c r="A159" s="106">
        <v>202111295</v>
      </c>
      <c r="B159" s="55" t="s">
        <v>322</v>
      </c>
      <c r="C159" t="str">
        <f>VLOOKUP(B159,summary!$A$5:$B$5006,2,0)</f>
        <v>Split Green Mung Bean豆畔</v>
      </c>
      <c r="D159" s="78">
        <v>1</v>
      </c>
      <c r="E159" s="77"/>
    </row>
    <row r="160" spans="1:7" ht="18.5" customHeight="1" x14ac:dyDescent="0.45">
      <c r="A160" s="106">
        <v>202111295</v>
      </c>
      <c r="B160" s="55" t="s">
        <v>340</v>
      </c>
      <c r="C160" t="str">
        <f>VLOOKUP(B160,summary!$A$5:$B$5006,2,0)</f>
        <v>Pearl Barley 薏米</v>
      </c>
      <c r="D160" s="78">
        <v>1</v>
      </c>
      <c r="E160" s="77"/>
    </row>
    <row r="161" spans="1:5" ht="18.5" customHeight="1" x14ac:dyDescent="0.45">
      <c r="A161" s="106">
        <v>202111295</v>
      </c>
      <c r="B161" s="55" t="s">
        <v>335</v>
      </c>
      <c r="C161" t="str">
        <f>VLOOKUP(B161,summary!$A$5:$B$5006,2,0)</f>
        <v>White Glutinous Rice白糯米</v>
      </c>
      <c r="D161" s="78">
        <v>1</v>
      </c>
      <c r="E161" s="77"/>
    </row>
    <row r="162" spans="1:5" ht="18.5" customHeight="1" x14ac:dyDescent="0.45">
      <c r="A162" s="106">
        <v>202111295</v>
      </c>
      <c r="B162" s="55" t="s">
        <v>347</v>
      </c>
      <c r="C162" t="str">
        <f>VLOOKUP(B162,summary!$A$5:$B$5006,2,0)</f>
        <v>Small Sago 小丸</v>
      </c>
      <c r="D162" s="78">
        <v>1</v>
      </c>
      <c r="E162" s="77"/>
    </row>
    <row r="163" spans="1:5" ht="18.5" customHeight="1" x14ac:dyDescent="0.45">
      <c r="A163" s="106">
        <v>202111295</v>
      </c>
      <c r="B163" s="55" t="s">
        <v>298</v>
      </c>
      <c r="C163" t="str">
        <f>VLOOKUP(B163,summary!$A$5:$B$5006,2,0)</f>
        <v>Red Bean红豆</v>
      </c>
      <c r="D163" s="78">
        <v>1</v>
      </c>
      <c r="E163" s="77"/>
    </row>
    <row r="164" spans="1:5" ht="18.5" customHeight="1" x14ac:dyDescent="0.45">
      <c r="A164" s="106">
        <v>202111295</v>
      </c>
      <c r="B164" s="55" t="s">
        <v>313</v>
      </c>
      <c r="C164" t="str">
        <f>VLOOKUP(B164,summary!$A$5:$B$5006,2,0)</f>
        <v>Green Bean 绿豆</v>
      </c>
      <c r="D164" s="78">
        <v>1</v>
      </c>
      <c r="E164" s="77"/>
    </row>
    <row r="165" spans="1:5" ht="18.5" customHeight="1" x14ac:dyDescent="0.45">
      <c r="A165" s="106">
        <v>202111295</v>
      </c>
      <c r="B165" s="55" t="s">
        <v>660</v>
      </c>
      <c r="C165" t="str">
        <f>VLOOKUP(B165,summary!$A$5:$B$5006,2,0)</f>
        <v>Chendol浆咯</v>
      </c>
      <c r="D165" s="78">
        <v>1</v>
      </c>
      <c r="E165" s="77"/>
    </row>
    <row r="166" spans="1:5" ht="18.5" customHeight="1" x14ac:dyDescent="0.45">
      <c r="A166" s="106">
        <v>202111295</v>
      </c>
      <c r="B166" s="55" t="s">
        <v>559</v>
      </c>
      <c r="C166" t="str">
        <f>VLOOKUP(B166,summary!$A$5:$B$5006,2,0)</f>
        <v>Sweet Potato 番薯</v>
      </c>
      <c r="D166" s="78">
        <v>25</v>
      </c>
      <c r="E166" s="77"/>
    </row>
    <row r="167" spans="1:5" ht="18.5" customHeight="1" x14ac:dyDescent="0.45">
      <c r="A167" s="106">
        <v>202111295</v>
      </c>
      <c r="B167" s="55" t="s">
        <v>562</v>
      </c>
      <c r="C167" t="str">
        <f>VLOOKUP(B167,summary!$A$5:$B$5006,2,0)</f>
        <v>Yam 芋头</v>
      </c>
      <c r="D167" s="78">
        <v>6</v>
      </c>
      <c r="E167" s="77"/>
    </row>
    <row r="168" spans="1:5" ht="18.5" customHeight="1" x14ac:dyDescent="0.45">
      <c r="A168" s="106">
        <v>202111295</v>
      </c>
      <c r="B168" s="55" t="s">
        <v>566</v>
      </c>
      <c r="C168" t="str">
        <f>VLOOKUP(B168,summary!$A$5:$B$5006,2,0)</f>
        <v>Lime 酸甘</v>
      </c>
      <c r="D168" s="78">
        <v>2</v>
      </c>
      <c r="E168" s="77"/>
    </row>
    <row r="169" spans="1:5" ht="18.5" customHeight="1" x14ac:dyDescent="0.45">
      <c r="A169" s="106">
        <v>202111295</v>
      </c>
      <c r="B169" s="55" t="s">
        <v>537</v>
      </c>
      <c r="C169" t="str">
        <f>VLOOKUP(B169,summary!$A$5:$B$5006,2,0)</f>
        <v>Fine Sugar 白糖</v>
      </c>
      <c r="D169" s="78">
        <v>2</v>
      </c>
      <c r="E169" s="77"/>
    </row>
    <row r="170" spans="1:5" ht="18.5" customHeight="1" x14ac:dyDescent="0.45">
      <c r="A170" s="106">
        <v>202111295</v>
      </c>
      <c r="B170" s="55" t="s">
        <v>565</v>
      </c>
      <c r="C170" t="str">
        <f>VLOOKUP(B170,summary!$A$5:$B$5006,2,0)</f>
        <v>Pandan Leaf 班兰叶</v>
      </c>
      <c r="D170" s="78">
        <v>3</v>
      </c>
      <c r="E170" s="77"/>
    </row>
    <row r="171" spans="1:5" ht="18.5" customHeight="1" x14ac:dyDescent="0.45">
      <c r="A171" s="106">
        <v>202111295</v>
      </c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11:B12">
    <cfRule type="duplicateValues" dxfId="106" priority="1"/>
  </conditionalFormatting>
  <conditionalFormatting sqref="B13">
    <cfRule type="duplicateValues" dxfId="10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F115-5020-424D-9E98-614B19FDB358}">
  <sheetPr>
    <tabColor rgb="FFFFFF00"/>
  </sheetPr>
  <dimension ref="A1:E565"/>
  <sheetViews>
    <sheetView topLeftCell="A124" workbookViewId="0">
      <selection activeCell="A138" sqref="A138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303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202111294</v>
      </c>
      <c r="B3" s="55" t="s">
        <v>269</v>
      </c>
      <c r="C3" t="str">
        <f>VLOOKUP(B3,summary!$A$5:$B$5006,2,0)</f>
        <v>Potato Starch 风车粉</v>
      </c>
      <c r="D3" s="78">
        <v>1</v>
      </c>
      <c r="E3" s="77"/>
    </row>
    <row r="4" spans="1:5" ht="18.5" x14ac:dyDescent="0.45">
      <c r="A4" s="106">
        <v>202111294</v>
      </c>
      <c r="B4" s="55" t="s">
        <v>294</v>
      </c>
      <c r="C4" t="str">
        <f>VLOOKUP(B4,summary!$A$5:$B$5006,2,0)</f>
        <v>Chin Chow  仙 草</v>
      </c>
      <c r="D4" s="78">
        <v>2</v>
      </c>
      <c r="E4" s="77"/>
    </row>
    <row r="5" spans="1:5" ht="18.5" x14ac:dyDescent="0.45">
      <c r="A5" s="106">
        <v>202111294</v>
      </c>
      <c r="B5" s="55" t="s">
        <v>299</v>
      </c>
      <c r="C5" t="str">
        <f>VLOOKUP(B5,summary!$A$5:$B$5006,2,0)</f>
        <v>Red Bean红豆</v>
      </c>
      <c r="D5" s="78">
        <v>3</v>
      </c>
      <c r="E5" s="77"/>
    </row>
    <row r="6" spans="1:5" ht="18.5" x14ac:dyDescent="0.45">
      <c r="A6" s="106">
        <v>202111294</v>
      </c>
      <c r="B6" s="55" t="s">
        <v>314</v>
      </c>
      <c r="C6" t="str">
        <f>VLOOKUP(B6,summary!$A$5:$B$5006,2,0)</f>
        <v>Green Bean 绿豆</v>
      </c>
      <c r="D6" s="78">
        <v>1</v>
      </c>
      <c r="E6" s="77"/>
    </row>
    <row r="7" spans="1:5" ht="18.5" x14ac:dyDescent="0.45">
      <c r="A7" s="106">
        <v>202111294</v>
      </c>
      <c r="B7" s="55" t="s">
        <v>331</v>
      </c>
      <c r="C7" t="str">
        <f>VLOOKUP(B7,summary!$A$5:$B$5006,2,0)</f>
        <v>Black Glutinous Rice 黑糯米</v>
      </c>
      <c r="D7" s="78">
        <v>1</v>
      </c>
      <c r="E7" s="77"/>
    </row>
    <row r="8" spans="1:5" ht="18.5" x14ac:dyDescent="0.45">
      <c r="A8" s="106">
        <v>202111294</v>
      </c>
      <c r="B8" s="55" t="s">
        <v>322</v>
      </c>
      <c r="C8" t="str">
        <f>VLOOKUP(B8,summary!$A$5:$B$5006,2,0)</f>
        <v>Split Green Mung Bean豆畔</v>
      </c>
      <c r="D8" s="78">
        <v>1</v>
      </c>
      <c r="E8" s="77"/>
    </row>
    <row r="9" spans="1:5" ht="18.5" x14ac:dyDescent="0.45">
      <c r="A9" s="106">
        <v>202111294</v>
      </c>
      <c r="B9" s="55" t="s">
        <v>343</v>
      </c>
      <c r="C9" t="str">
        <f>VLOOKUP(B9,summary!$A$5:$B$5006,2,0)</f>
        <v>Big Sago 大丸</v>
      </c>
      <c r="D9" s="78">
        <v>1</v>
      </c>
      <c r="E9" s="77"/>
    </row>
    <row r="10" spans="1:5" ht="18.5" x14ac:dyDescent="0.45">
      <c r="A10" s="106">
        <v>202111294</v>
      </c>
      <c r="B10" s="55" t="s">
        <v>354</v>
      </c>
      <c r="C10" t="str">
        <f>VLOOKUP(B10,summary!$A$5:$B$5006,2,0)</f>
        <v>Dried Longan 龙眼干</v>
      </c>
      <c r="D10" s="78">
        <v>2</v>
      </c>
      <c r="E10" s="77"/>
    </row>
    <row r="11" spans="1:5" ht="18.5" x14ac:dyDescent="0.45">
      <c r="A11" s="106">
        <v>202111296</v>
      </c>
      <c r="B11" s="55" t="s">
        <v>477</v>
      </c>
      <c r="C11" t="str">
        <f>VLOOKUP(B11,summary!$A$5:$B$5006,2,0)</f>
        <v>Sweetened Creamer 练奶</v>
      </c>
      <c r="D11" s="78">
        <v>1</v>
      </c>
      <c r="E11" s="77"/>
    </row>
    <row r="12" spans="1:5" ht="18.5" x14ac:dyDescent="0.45">
      <c r="A12" s="106">
        <v>202111296</v>
      </c>
      <c r="B12" s="55" t="s">
        <v>470</v>
      </c>
      <c r="C12" t="str">
        <f>VLOOKUP(B12,summary!$A$5:$B$5006,2,0)</f>
        <v>Carnation Milk三花淡奶水</v>
      </c>
      <c r="D12" s="78">
        <v>1</v>
      </c>
      <c r="E12" s="77"/>
    </row>
    <row r="13" spans="1:5" ht="18.5" x14ac:dyDescent="0.45">
      <c r="A13" s="106">
        <v>202111296</v>
      </c>
      <c r="B13" s="55" t="s">
        <v>537</v>
      </c>
      <c r="C13" t="str">
        <f>VLOOKUP(B13,summary!$A$5:$B$5006,2,0)</f>
        <v>Fine Sugar 白糖</v>
      </c>
      <c r="D13" s="78">
        <v>1</v>
      </c>
      <c r="E13" s="77"/>
    </row>
    <row r="14" spans="1:5" ht="18.5" x14ac:dyDescent="0.45">
      <c r="A14" s="106">
        <v>202111297</v>
      </c>
      <c r="B14" s="55" t="s">
        <v>646</v>
      </c>
      <c r="C14" t="str">
        <f>VLOOKUP(B14,summary!$A$5:$B$5006,2,0)</f>
        <v>Durian Puree 榴莲</v>
      </c>
      <c r="D14" s="78">
        <v>2</v>
      </c>
      <c r="E14" s="77"/>
    </row>
    <row r="15" spans="1:5" ht="18.5" x14ac:dyDescent="0.45">
      <c r="A15" s="106">
        <v>202111297</v>
      </c>
      <c r="B15" s="55" t="s">
        <v>662</v>
      </c>
      <c r="C15" t="str">
        <f>VLOOKUP(B15,summary!$A$5:$B$5006,2,0)</f>
        <v>Coconut Sugar Syrup 椰糖汁</v>
      </c>
      <c r="D15" s="78">
        <v>5</v>
      </c>
      <c r="E15" s="77"/>
    </row>
    <row r="16" spans="1:5" ht="18.5" x14ac:dyDescent="0.45">
      <c r="A16" s="106">
        <v>202111297</v>
      </c>
      <c r="B16" s="55" t="s">
        <v>200</v>
      </c>
      <c r="C16" t="str">
        <f>VLOOKUP(B16,summary!$A$5:$B$5006,2,0)</f>
        <v>Tadpole蝌蚪</v>
      </c>
      <c r="D16" s="78">
        <v>1</v>
      </c>
      <c r="E16" s="77"/>
    </row>
    <row r="17" spans="1:5" ht="18.5" x14ac:dyDescent="0.45">
      <c r="A17" s="106">
        <v>202111297</v>
      </c>
      <c r="B17" s="55" t="s">
        <v>291</v>
      </c>
      <c r="C17" t="str">
        <f>VLOOKUP(B17,summary!$A$5:$B$5006,2,0)</f>
        <v>Atap Seeds in Syrup亚嗒子</v>
      </c>
      <c r="D17" s="78">
        <v>2</v>
      </c>
      <c r="E17" s="77"/>
    </row>
    <row r="18" spans="1:5" ht="18.5" x14ac:dyDescent="0.45">
      <c r="A18" s="106">
        <v>202111297</v>
      </c>
      <c r="B18" s="55" t="s">
        <v>351</v>
      </c>
      <c r="C18" t="str">
        <f>VLOOKUP(B18,summary!$A$5:$B$5006,2,0)</f>
        <v>Dried Longan 龙眼干</v>
      </c>
      <c r="D18" s="78">
        <v>1</v>
      </c>
      <c r="E18" s="77"/>
    </row>
    <row r="19" spans="1:5" ht="18.5" x14ac:dyDescent="0.45">
      <c r="A19" s="106">
        <v>202111297</v>
      </c>
      <c r="B19" s="55" t="s">
        <v>433</v>
      </c>
      <c r="C19" t="str">
        <f>VLOOKUP(B19,summary!$A$5:$B$5006,2,0)</f>
        <v>Sea Coconut海底椰</v>
      </c>
      <c r="D19" s="78">
        <v>2</v>
      </c>
      <c r="E19" s="77"/>
    </row>
    <row r="20" spans="1:5" ht="18.5" x14ac:dyDescent="0.45">
      <c r="A20" s="106">
        <v>202111297</v>
      </c>
      <c r="B20" s="55" t="s">
        <v>579</v>
      </c>
      <c r="C20" t="str">
        <f>VLOOKUP(B20,summary!$A$5:$B$5006,2,0)</f>
        <v>Food Coloring - Liquid)颜色-水</v>
      </c>
      <c r="D20" s="78">
        <v>3</v>
      </c>
      <c r="E20" s="77"/>
    </row>
    <row r="21" spans="1:5" ht="18.5" x14ac:dyDescent="0.45">
      <c r="A21" s="106">
        <v>202111297</v>
      </c>
      <c r="B21" s="55" t="s">
        <v>234</v>
      </c>
      <c r="C21" t="str">
        <f>VLOOKUP(B21,summary!$A$5:$B$5006,2,0)</f>
        <v>Almond Power-White 杏仁粉</v>
      </c>
      <c r="D21" s="91">
        <v>1</v>
      </c>
      <c r="E21" s="77"/>
    </row>
    <row r="22" spans="1:5" ht="18.5" x14ac:dyDescent="0.45">
      <c r="A22" s="106">
        <v>202111298</v>
      </c>
      <c r="B22" s="55" t="s">
        <v>662</v>
      </c>
      <c r="C22" t="str">
        <f>VLOOKUP(B22,summary!$A$5:$B$5006,2,0)</f>
        <v>Coconut Sugar Syrup 椰糖汁</v>
      </c>
      <c r="D22" s="91">
        <v>2</v>
      </c>
      <c r="E22" s="77"/>
    </row>
    <row r="23" spans="1:5" ht="18.5" x14ac:dyDescent="0.45">
      <c r="A23" s="106">
        <v>202111298</v>
      </c>
      <c r="B23" s="55" t="s">
        <v>297</v>
      </c>
      <c r="C23" t="str">
        <f>VLOOKUP(B23,summary!$A$5:$B$5006,2,0)</f>
        <v>GingKo Nut (Peel off)白果仁</v>
      </c>
      <c r="D23" s="91">
        <v>1</v>
      </c>
      <c r="E23" s="77"/>
    </row>
    <row r="24" spans="1:5" ht="18.5" x14ac:dyDescent="0.45">
      <c r="A24" s="106">
        <v>202111298</v>
      </c>
      <c r="B24" s="55" t="s">
        <v>305</v>
      </c>
      <c r="C24" t="str">
        <f>VLOOKUP(B24,summary!$A$5:$B$5006,2,0)</f>
        <v>Small Red Bean小红豆</v>
      </c>
      <c r="D24" s="91">
        <v>1</v>
      </c>
      <c r="E24" s="77"/>
    </row>
    <row r="25" spans="1:5" ht="18.5" x14ac:dyDescent="0.45">
      <c r="A25" s="106">
        <v>202111298</v>
      </c>
      <c r="B25" s="55" t="s">
        <v>351</v>
      </c>
      <c r="C25" t="str">
        <f>VLOOKUP(B25,summary!$A$5:$B$5006,2,0)</f>
        <v>Dried Longan 龙眼干</v>
      </c>
      <c r="D25" s="91">
        <v>2</v>
      </c>
      <c r="E25" s="77"/>
    </row>
    <row r="26" spans="1:5" ht="18.5" x14ac:dyDescent="0.45">
      <c r="A26" s="106">
        <v>202111298</v>
      </c>
      <c r="B26" s="55" t="s">
        <v>457</v>
      </c>
      <c r="C26" t="str">
        <f>VLOOKUP(B26,summary!$A$5:$B$5006,2,0)</f>
        <v>Fruit Cocktail杂果</v>
      </c>
      <c r="D26" s="91">
        <v>1</v>
      </c>
      <c r="E26" s="77"/>
    </row>
    <row r="27" spans="1:5" ht="18.5" x14ac:dyDescent="0.45">
      <c r="A27" s="106">
        <v>202111298</v>
      </c>
      <c r="B27" s="55" t="s">
        <v>497</v>
      </c>
      <c r="C27" t="str">
        <f>VLOOKUP(B27,summary!$A$5:$B$5006,2,0)</f>
        <v>Coconut Milk 椰浆</v>
      </c>
      <c r="D27" s="91">
        <v>1</v>
      </c>
      <c r="E27" s="77"/>
    </row>
    <row r="28" spans="1:5" ht="18.5" x14ac:dyDescent="0.45">
      <c r="A28" s="106">
        <v>202111298</v>
      </c>
      <c r="B28" s="55" t="s">
        <v>537</v>
      </c>
      <c r="C28" t="str">
        <f>VLOOKUP(B28,summary!$A$5:$B$5006,2,0)</f>
        <v>Fine Sugar 白糖</v>
      </c>
      <c r="D28" s="91">
        <v>2</v>
      </c>
      <c r="E28" s="77"/>
    </row>
    <row r="29" spans="1:5" ht="18.5" x14ac:dyDescent="0.45">
      <c r="A29" s="106">
        <v>202111299</v>
      </c>
      <c r="B29" s="55" t="s">
        <v>351</v>
      </c>
      <c r="C29" t="str">
        <f>VLOOKUP(B29,summary!$A$5:$B$5006,2,0)</f>
        <v>Dried Longan 龙眼干</v>
      </c>
      <c r="D29" s="91">
        <v>1</v>
      </c>
      <c r="E29" s="77"/>
    </row>
    <row r="30" spans="1:5" ht="18.5" x14ac:dyDescent="0.45">
      <c r="A30" s="106">
        <v>202111299</v>
      </c>
      <c r="B30" s="55" t="s">
        <v>364</v>
      </c>
      <c r="C30" t="str">
        <f>VLOOKUP(B30,summary!$A$5:$B$5006,2,0)</f>
        <v>Red Date 红枣</v>
      </c>
      <c r="D30" s="91">
        <v>1</v>
      </c>
      <c r="E30" s="77"/>
    </row>
    <row r="31" spans="1:5" ht="18.5" x14ac:dyDescent="0.45">
      <c r="A31" s="106">
        <v>202111299</v>
      </c>
      <c r="B31" s="55" t="s">
        <v>533</v>
      </c>
      <c r="C31" t="str">
        <f>VLOOKUP(B31,summary!$A$5:$B$5006,2,0)</f>
        <v>Brown Sugar 黑糖</v>
      </c>
      <c r="D31" s="91">
        <v>1</v>
      </c>
      <c r="E31" s="77"/>
    </row>
    <row r="32" spans="1:5" ht="18.5" x14ac:dyDescent="0.45">
      <c r="A32" s="106">
        <v>202111299</v>
      </c>
      <c r="B32" s="55" t="s">
        <v>565</v>
      </c>
      <c r="C32" t="str">
        <f>VLOOKUP(B32,summary!$A$5:$B$5006,2,0)</f>
        <v>Pandan Leaf 班兰叶</v>
      </c>
      <c r="D32" s="91">
        <v>2</v>
      </c>
      <c r="E32" s="77"/>
    </row>
    <row r="33" spans="1:5" ht="18.5" x14ac:dyDescent="0.45">
      <c r="A33" s="106">
        <v>202111300</v>
      </c>
      <c r="B33" s="55" t="s">
        <v>252</v>
      </c>
      <c r="C33" t="str">
        <f>VLOOKUP(B33,summary!$A$5:$B$5006,2,0)</f>
        <v>Sweet Potato Powder番薯粉</v>
      </c>
      <c r="D33" s="91">
        <v>1</v>
      </c>
      <c r="E33" s="77"/>
    </row>
    <row r="34" spans="1:5" ht="18.5" x14ac:dyDescent="0.45">
      <c r="A34" s="106">
        <v>202111300</v>
      </c>
      <c r="B34" s="55" t="s">
        <v>294</v>
      </c>
      <c r="C34" t="str">
        <f>VLOOKUP(B34,summary!$A$5:$B$5006,2,0)</f>
        <v>Chin Chow  仙 草</v>
      </c>
      <c r="D34" s="91">
        <v>4</v>
      </c>
      <c r="E34" s="77"/>
    </row>
    <row r="35" spans="1:5" ht="18.5" x14ac:dyDescent="0.45">
      <c r="A35" s="106">
        <v>202111300</v>
      </c>
      <c r="B35" s="55" t="s">
        <v>297</v>
      </c>
      <c r="C35" t="str">
        <f>VLOOKUP(B35,summary!$A$5:$B$5006,2,0)</f>
        <v>GingKo Nut (Peel off)白果仁</v>
      </c>
      <c r="D35" s="91">
        <v>2</v>
      </c>
      <c r="E35" s="77"/>
    </row>
    <row r="36" spans="1:5" ht="18.5" x14ac:dyDescent="0.45">
      <c r="A36" s="106">
        <v>202111300</v>
      </c>
      <c r="B36" s="55" t="s">
        <v>322</v>
      </c>
      <c r="C36" t="str">
        <f>VLOOKUP(B36,summary!$A$5:$B$5006,2,0)</f>
        <v>Split Green Mung Bean豆畔</v>
      </c>
      <c r="D36" s="91">
        <v>1</v>
      </c>
      <c r="E36" s="77"/>
    </row>
    <row r="37" spans="1:5" ht="18.5" x14ac:dyDescent="0.45">
      <c r="A37" s="106">
        <v>202111300</v>
      </c>
      <c r="B37" s="55" t="s">
        <v>359</v>
      </c>
      <c r="C37" t="str">
        <f>VLOOKUP(B37,summary!$A$5:$B$5006,2,0)</f>
        <v>Fungus黄 木耳朵</v>
      </c>
      <c r="D37" s="91">
        <v>1</v>
      </c>
      <c r="E37" s="77"/>
    </row>
    <row r="38" spans="1:5" ht="18.5" x14ac:dyDescent="0.45">
      <c r="A38" s="106">
        <v>202111300</v>
      </c>
      <c r="B38" s="55" t="s">
        <v>537</v>
      </c>
      <c r="C38" t="str">
        <f>VLOOKUP(B38,summary!$A$5:$B$5006,2,0)</f>
        <v>Fine Sugar 白糖</v>
      </c>
      <c r="D38" s="91">
        <v>1</v>
      </c>
      <c r="E38" s="77"/>
    </row>
    <row r="39" spans="1:5" ht="18.5" x14ac:dyDescent="0.45">
      <c r="A39" s="106">
        <v>202111300</v>
      </c>
      <c r="B39" s="55" t="s">
        <v>545</v>
      </c>
      <c r="C39" t="str">
        <f>VLOOKUP(B39,summary!$A$5:$B$5006,2,0)</f>
        <v>Coconut Sugar椰糖</v>
      </c>
      <c r="D39" s="91">
        <v>1</v>
      </c>
      <c r="E39" s="77"/>
    </row>
    <row r="40" spans="1:5" ht="18.5" x14ac:dyDescent="0.45">
      <c r="A40" s="106">
        <v>202111300</v>
      </c>
      <c r="B40" s="55" t="s">
        <v>200</v>
      </c>
      <c r="C40" t="str">
        <f>VLOOKUP(B40,summary!$A$5:$B$5006,2,0)</f>
        <v>Tadpole蝌蚪</v>
      </c>
      <c r="D40" s="91">
        <v>1</v>
      </c>
      <c r="E40" s="77"/>
    </row>
    <row r="41" spans="1:5" ht="18.5" x14ac:dyDescent="0.45">
      <c r="A41" s="106">
        <v>202111300</v>
      </c>
      <c r="B41" s="55" t="s">
        <v>433</v>
      </c>
      <c r="C41" t="str">
        <f>VLOOKUP(B41,summary!$A$5:$B$5006,2,0)</f>
        <v>Sea Coconut海底椰</v>
      </c>
      <c r="D41" s="91">
        <v>1</v>
      </c>
      <c r="E41" s="77"/>
    </row>
    <row r="42" spans="1:5" ht="18.5" x14ac:dyDescent="0.45">
      <c r="A42" s="106">
        <v>202111301</v>
      </c>
      <c r="B42" s="55" t="s">
        <v>300</v>
      </c>
      <c r="C42" t="str">
        <f>VLOOKUP(B42,summary!$A$5:$B$5006,2,0)</f>
        <v>Red Bean红豆</v>
      </c>
      <c r="D42" s="78">
        <v>1</v>
      </c>
      <c r="E42" s="77"/>
    </row>
    <row r="43" spans="1:5" ht="18.5" x14ac:dyDescent="0.45">
      <c r="A43" s="106">
        <v>202111301</v>
      </c>
      <c r="B43" s="55" t="s">
        <v>315</v>
      </c>
      <c r="C43" t="str">
        <f>VLOOKUP(B43,summary!$A$5:$B$5006,2,0)</f>
        <v>Green Bean 绿豆</v>
      </c>
      <c r="D43" s="78">
        <v>1</v>
      </c>
      <c r="E43" s="77"/>
    </row>
    <row r="44" spans="1:5" ht="18.5" x14ac:dyDescent="0.45">
      <c r="A44" s="106">
        <v>202111301</v>
      </c>
      <c r="B44" s="55" t="s">
        <v>324</v>
      </c>
      <c r="C44" t="str">
        <f>VLOOKUP(B44,summary!$A$5:$B$5006,2,0)</f>
        <v>Split Green Mung Bean豆畔</v>
      </c>
      <c r="D44" s="78">
        <v>1</v>
      </c>
      <c r="E44" s="77"/>
    </row>
    <row r="45" spans="1:5" ht="18.5" x14ac:dyDescent="0.45">
      <c r="A45" s="106">
        <v>202111301</v>
      </c>
      <c r="B45" s="55" t="s">
        <v>332</v>
      </c>
      <c r="C45" t="str">
        <f>VLOOKUP(B45,summary!$A$5:$B$5006,2,0)</f>
        <v>Black Glutinous Rice 黑糯米</v>
      </c>
      <c r="D45" s="78">
        <v>1</v>
      </c>
      <c r="E45" s="77"/>
    </row>
    <row r="46" spans="1:5" ht="18.5" x14ac:dyDescent="0.45">
      <c r="A46" s="106">
        <v>202111301</v>
      </c>
      <c r="B46" s="55" t="s">
        <v>361</v>
      </c>
      <c r="C46" t="str">
        <f>VLOOKUP(B46,summary!$A$5:$B$5006,2,0)</f>
        <v>Lotus Seed 莲子(无）</v>
      </c>
      <c r="D46" s="78">
        <v>2</v>
      </c>
      <c r="E46" s="77"/>
    </row>
    <row r="47" spans="1:5" ht="18.5" x14ac:dyDescent="0.45">
      <c r="A47" s="106">
        <v>202111301</v>
      </c>
      <c r="B47" s="55" t="s">
        <v>369</v>
      </c>
      <c r="C47" t="str">
        <f>VLOOKUP(B47,summary!$A$5:$B$5006,2,0)</f>
        <v>GingKo Nut白果粒</v>
      </c>
      <c r="D47" s="78">
        <v>0</v>
      </c>
      <c r="E47" s="77"/>
    </row>
    <row r="48" spans="1:5" ht="18.5" x14ac:dyDescent="0.45">
      <c r="A48" s="106">
        <v>202111301</v>
      </c>
      <c r="B48" s="55" t="s">
        <v>559</v>
      </c>
      <c r="C48" t="str">
        <f>VLOOKUP(B48,summary!$A$5:$B$5006,2,0)</f>
        <v>Sweet Potato 番薯</v>
      </c>
      <c r="D48" s="78">
        <v>5</v>
      </c>
      <c r="E48" s="77"/>
    </row>
    <row r="49" spans="1:5" ht="18.5" x14ac:dyDescent="0.45">
      <c r="A49" s="106">
        <v>202111301</v>
      </c>
      <c r="B49" s="55" t="s">
        <v>562</v>
      </c>
      <c r="C49" t="str">
        <f>VLOOKUP(B49,summary!$A$5:$B$5006,2,0)</f>
        <v>Yam 芋头</v>
      </c>
      <c r="D49" s="78">
        <v>1</v>
      </c>
      <c r="E49" s="77"/>
    </row>
    <row r="50" spans="1:5" ht="18.5" x14ac:dyDescent="0.45">
      <c r="A50" s="106">
        <v>202111301</v>
      </c>
      <c r="B50" s="55" t="s">
        <v>565</v>
      </c>
      <c r="C50" t="str">
        <f>VLOOKUP(B50,summary!$A$5:$B$5006,2,0)</f>
        <v>Pandan Leaf 班兰叶</v>
      </c>
      <c r="D50" s="78">
        <v>4</v>
      </c>
      <c r="E50" s="77"/>
    </row>
    <row r="51" spans="1:5" ht="18.5" x14ac:dyDescent="0.45">
      <c r="A51" s="106">
        <v>202111301</v>
      </c>
      <c r="B51" s="55" t="s">
        <v>558</v>
      </c>
      <c r="C51" t="str">
        <f>VLOOKUP(B51,summary!$A$5:$B$5006,2,0)</f>
        <v>Tapioca木薯</v>
      </c>
      <c r="D51" s="78">
        <v>2</v>
      </c>
      <c r="E51" s="77"/>
    </row>
    <row r="52" spans="1:5" ht="18.5" x14ac:dyDescent="0.45">
      <c r="A52" s="106">
        <v>202111301</v>
      </c>
      <c r="B52" s="55" t="s">
        <v>660</v>
      </c>
      <c r="C52" t="str">
        <f>VLOOKUP(B52,summary!$A$5:$B$5006,2,0)</f>
        <v>Chendol浆咯</v>
      </c>
      <c r="D52" s="91">
        <v>1</v>
      </c>
      <c r="E52" s="77"/>
    </row>
    <row r="53" spans="1:5" ht="18.5" x14ac:dyDescent="0.45">
      <c r="A53" s="106">
        <v>202111301</v>
      </c>
      <c r="B53" s="55" t="s">
        <v>662</v>
      </c>
      <c r="C53" t="str">
        <f>VLOOKUP(B53,summary!$A$5:$B$5006,2,0)</f>
        <v>Coconut Sugar Syrup 椰糖汁</v>
      </c>
      <c r="D53" s="91">
        <v>1</v>
      </c>
      <c r="E53" s="77"/>
    </row>
    <row r="54" spans="1:5" ht="18.5" x14ac:dyDescent="0.45">
      <c r="A54" s="106">
        <v>202111301</v>
      </c>
      <c r="B54" s="55" t="s">
        <v>200</v>
      </c>
      <c r="C54" t="str">
        <f>VLOOKUP(B54,summary!$A$5:$B$5006,2,0)</f>
        <v>Tadpole蝌蚪</v>
      </c>
      <c r="D54" s="91">
        <v>1</v>
      </c>
      <c r="E54" s="77"/>
    </row>
    <row r="55" spans="1:5" ht="18.5" x14ac:dyDescent="0.45">
      <c r="A55" s="106">
        <v>202111301</v>
      </c>
      <c r="B55" s="55" t="s">
        <v>203</v>
      </c>
      <c r="C55" t="str">
        <f>VLOOKUP(B55,summary!$A$5:$B$5006,2,0)</f>
        <v>Honey Pearl - Black 蜜糖珍珠</v>
      </c>
      <c r="D55" s="91">
        <v>1</v>
      </c>
      <c r="E55" s="77"/>
    </row>
    <row r="56" spans="1:5" ht="18.5" x14ac:dyDescent="0.45">
      <c r="A56" s="106">
        <v>202111301</v>
      </c>
      <c r="B56" s="55" t="s">
        <v>252</v>
      </c>
      <c r="C56" t="str">
        <f>VLOOKUP(B56,summary!$A$5:$B$5006,2,0)</f>
        <v>Sweet Potato Powder番薯粉</v>
      </c>
      <c r="D56" s="91">
        <v>2</v>
      </c>
      <c r="E56" s="77"/>
    </row>
    <row r="57" spans="1:5" ht="18.5" x14ac:dyDescent="0.45">
      <c r="A57" s="106">
        <v>202111301</v>
      </c>
      <c r="B57" s="55" t="s">
        <v>294</v>
      </c>
      <c r="C57" t="str">
        <f>VLOOKUP(B57,summary!$A$5:$B$5006,2,0)</f>
        <v>Chin Chow  仙 草</v>
      </c>
      <c r="D57" s="91">
        <v>1</v>
      </c>
      <c r="E57" s="77"/>
    </row>
    <row r="58" spans="1:5" ht="18.5" x14ac:dyDescent="0.45">
      <c r="A58" s="106">
        <v>202111301</v>
      </c>
      <c r="B58" s="55" t="s">
        <v>345</v>
      </c>
      <c r="C58" t="str">
        <f>VLOOKUP(B58,summary!$A$5:$B$5006,2,0)</f>
        <v>Big Sago 大丸</v>
      </c>
      <c r="D58" s="55">
        <v>2</v>
      </c>
      <c r="E58" s="77"/>
    </row>
    <row r="59" spans="1:5" ht="18.5" x14ac:dyDescent="0.45">
      <c r="A59" s="106">
        <v>202111301</v>
      </c>
      <c r="B59" s="55" t="s">
        <v>433</v>
      </c>
      <c r="C59" t="str">
        <f>VLOOKUP(B59,summary!$A$5:$B$5006,2,0)</f>
        <v>Sea Coconut海底椰</v>
      </c>
      <c r="D59" s="55">
        <v>1</v>
      </c>
      <c r="E59" s="77"/>
    </row>
    <row r="60" spans="1:5" ht="18.5" x14ac:dyDescent="0.45">
      <c r="A60" s="106">
        <v>202111301</v>
      </c>
      <c r="B60" s="55" t="s">
        <v>436</v>
      </c>
      <c r="C60" t="str">
        <f>VLOOKUP(B60,summary!$A$5:$B$5006,2,0)</f>
        <v>Nata De Coco椰果芊 15mm</v>
      </c>
      <c r="D60" s="55">
        <v>1</v>
      </c>
      <c r="E60" s="77"/>
    </row>
    <row r="61" spans="1:5" ht="18.5" x14ac:dyDescent="0.45">
      <c r="A61" s="106">
        <v>202111301</v>
      </c>
      <c r="B61" s="55" t="s">
        <v>457</v>
      </c>
      <c r="C61" t="str">
        <f>VLOOKUP(B61,summary!$A$5:$B$5006,2,0)</f>
        <v>Fruit Cocktail杂果</v>
      </c>
      <c r="D61" s="55">
        <v>1</v>
      </c>
      <c r="E61" s="77"/>
    </row>
    <row r="62" spans="1:5" ht="18.5" x14ac:dyDescent="0.45">
      <c r="A62" s="106">
        <v>202111301</v>
      </c>
      <c r="B62" s="55" t="s">
        <v>495</v>
      </c>
      <c r="C62" t="str">
        <f>VLOOKUP(B62,summary!$A$5:$B$5006,2,0)</f>
        <v>Coconut Milk 椰浆</v>
      </c>
      <c r="D62" s="55">
        <v>1</v>
      </c>
      <c r="E62" s="77"/>
    </row>
    <row r="63" spans="1:5" ht="18.5" x14ac:dyDescent="0.45">
      <c r="A63" s="106">
        <v>202111301</v>
      </c>
      <c r="B63" s="55" t="s">
        <v>533</v>
      </c>
      <c r="C63" t="str">
        <f>VLOOKUP(B63,summary!$A$5:$B$5006,2,0)</f>
        <v>Brown Sugar 黑糖</v>
      </c>
      <c r="D63" s="55">
        <v>1</v>
      </c>
      <c r="E63" s="77"/>
    </row>
    <row r="64" spans="1:5" ht="18.5" x14ac:dyDescent="0.45">
      <c r="A64" s="106">
        <v>202111301</v>
      </c>
      <c r="B64" s="55" t="s">
        <v>541</v>
      </c>
      <c r="C64" t="str">
        <f>VLOOKUP(B64,summary!$A$5:$B$5006,2,0)</f>
        <v>Fine Sugar 白糖</v>
      </c>
      <c r="D64" s="55">
        <v>15</v>
      </c>
      <c r="E64" s="77"/>
    </row>
    <row r="65" spans="1:5" ht="18.5" x14ac:dyDescent="0.45">
      <c r="A65" s="106">
        <v>202111301</v>
      </c>
      <c r="B65" s="55" t="s">
        <v>566</v>
      </c>
      <c r="C65" t="str">
        <f>VLOOKUP(B65,summary!$A$5:$B$5006,2,0)</f>
        <v>Lime 酸甘</v>
      </c>
      <c r="D65" s="55">
        <v>1</v>
      </c>
      <c r="E65" s="77"/>
    </row>
    <row r="66" spans="1:5" ht="18.5" x14ac:dyDescent="0.45">
      <c r="A66" s="106">
        <v>202111301</v>
      </c>
      <c r="B66" s="55" t="s">
        <v>572</v>
      </c>
      <c r="C66" t="str">
        <f>VLOOKUP(B66,summary!$A$5:$B$5006,2,0)</f>
        <v>Ginger 老姜</v>
      </c>
      <c r="D66" s="55">
        <v>1</v>
      </c>
      <c r="E66" s="77"/>
    </row>
    <row r="67" spans="1:5" ht="18.5" x14ac:dyDescent="0.45">
      <c r="A67" s="106">
        <v>202111301</v>
      </c>
      <c r="B67" s="55" t="s">
        <v>639</v>
      </c>
      <c r="C67" t="str">
        <f>VLOOKUP(B67,summary!$A$5:$B$5006,2,0)</f>
        <v xml:space="preserve">Fresh Soursop 红毛榴莲 </v>
      </c>
      <c r="D67" s="55">
        <v>1</v>
      </c>
      <c r="E67" s="77"/>
    </row>
    <row r="68" spans="1:5" ht="18.5" x14ac:dyDescent="0.45">
      <c r="A68" s="106">
        <v>202111302</v>
      </c>
      <c r="B68" s="55" t="s">
        <v>660</v>
      </c>
      <c r="C68" t="str">
        <f>VLOOKUP(B68,summary!$A$5:$B$5006,2,0)</f>
        <v>Chendol浆咯</v>
      </c>
      <c r="D68" s="91">
        <v>2</v>
      </c>
      <c r="E68" s="77"/>
    </row>
    <row r="69" spans="1:5" ht="18.5" x14ac:dyDescent="0.45">
      <c r="A69" s="106">
        <v>202111302</v>
      </c>
      <c r="B69" s="55" t="s">
        <v>351</v>
      </c>
      <c r="C69" t="str">
        <f>VLOOKUP(B69,summary!$A$5:$B$5006,2,0)</f>
        <v>Dried Longan 龙眼干</v>
      </c>
      <c r="D69" s="91">
        <v>1</v>
      </c>
      <c r="E69" s="77"/>
    </row>
    <row r="70" spans="1:5" ht="18.5" x14ac:dyDescent="0.45">
      <c r="A70" s="106">
        <v>202111302</v>
      </c>
      <c r="B70" s="55" t="s">
        <v>294</v>
      </c>
      <c r="C70" t="str">
        <f>VLOOKUP(B70,summary!$A$5:$B$5006,2,0)</f>
        <v>Chin Chow  仙 草</v>
      </c>
      <c r="D70" s="91">
        <v>1</v>
      </c>
      <c r="E70" s="77"/>
    </row>
    <row r="71" spans="1:5" ht="18.5" x14ac:dyDescent="0.45">
      <c r="A71" s="106">
        <v>202111302</v>
      </c>
      <c r="B71" s="55" t="s">
        <v>433</v>
      </c>
      <c r="C71" t="str">
        <f>VLOOKUP(B71,summary!$A$5:$B$5006,2,0)</f>
        <v>Sea Coconut海底椰</v>
      </c>
      <c r="D71" s="91">
        <v>4</v>
      </c>
      <c r="E71" s="77"/>
    </row>
    <row r="72" spans="1:5" ht="18.5" x14ac:dyDescent="0.45">
      <c r="A72" s="106">
        <v>202111302</v>
      </c>
      <c r="B72" s="55" t="s">
        <v>436</v>
      </c>
      <c r="C72" t="str">
        <f>VLOOKUP(B72,summary!$A$5:$B$5006,2,0)</f>
        <v>Nata De Coco椰果芊 15mm</v>
      </c>
      <c r="D72" s="91">
        <v>2</v>
      </c>
      <c r="E72" s="77"/>
    </row>
    <row r="73" spans="1:5" ht="18.5" x14ac:dyDescent="0.45">
      <c r="A73" s="106">
        <v>202111302</v>
      </c>
      <c r="B73" s="55" t="s">
        <v>457</v>
      </c>
      <c r="C73" t="str">
        <f>VLOOKUP(B73,summary!$A$5:$B$5006,2,0)</f>
        <v>Fruit Cocktail杂果</v>
      </c>
      <c r="D73" s="91">
        <v>1</v>
      </c>
      <c r="E73" s="77"/>
    </row>
    <row r="74" spans="1:5" ht="18.5" x14ac:dyDescent="0.45">
      <c r="A74" s="106">
        <v>202111303</v>
      </c>
      <c r="B74" s="55" t="s">
        <v>646</v>
      </c>
      <c r="C74" t="str">
        <f>VLOOKUP(B74,summary!$A$5:$B$5006,2,0)</f>
        <v>Durian Puree 榴莲</v>
      </c>
      <c r="D74" s="91">
        <v>1</v>
      </c>
      <c r="E74" s="77"/>
    </row>
    <row r="75" spans="1:5" ht="18.5" x14ac:dyDescent="0.45">
      <c r="A75" s="106">
        <v>202111303</v>
      </c>
      <c r="B75" s="55" t="s">
        <v>305</v>
      </c>
      <c r="C75" t="str">
        <f>VLOOKUP(B75,summary!$A$5:$B$5006,2,0)</f>
        <v>Small Red Bean小红豆</v>
      </c>
      <c r="D75" s="91">
        <v>1</v>
      </c>
      <c r="E75" s="77"/>
    </row>
    <row r="76" spans="1:5" ht="18.5" x14ac:dyDescent="0.45">
      <c r="A76" s="106">
        <v>202111303</v>
      </c>
      <c r="B76" s="55" t="s">
        <v>314</v>
      </c>
      <c r="C76" t="str">
        <f>VLOOKUP(B76,summary!$A$5:$B$5006,2,0)</f>
        <v>Green Bean 绿豆</v>
      </c>
      <c r="D76" s="91">
        <v>2</v>
      </c>
      <c r="E76" s="77"/>
    </row>
    <row r="77" spans="1:5" ht="18.5" x14ac:dyDescent="0.45">
      <c r="A77" s="106">
        <v>202111303</v>
      </c>
      <c r="B77" s="55" t="s">
        <v>331</v>
      </c>
      <c r="C77" t="str">
        <f>VLOOKUP(B77,summary!$A$5:$B$5006,2,0)</f>
        <v>Black Glutinous Rice 黑糯米</v>
      </c>
      <c r="D77" s="91">
        <v>1</v>
      </c>
      <c r="E77" s="77"/>
    </row>
    <row r="78" spans="1:5" ht="18.5" x14ac:dyDescent="0.45">
      <c r="A78" s="106">
        <v>202111303</v>
      </c>
      <c r="B78" s="55" t="s">
        <v>291</v>
      </c>
      <c r="C78" t="str">
        <f>VLOOKUP(B78,summary!$A$5:$B$5006,2,0)</f>
        <v>Atap Seeds in Syrup亚嗒子</v>
      </c>
      <c r="D78" s="91">
        <v>2</v>
      </c>
      <c r="E78" s="77"/>
    </row>
    <row r="79" spans="1:5" ht="18.5" x14ac:dyDescent="0.45">
      <c r="A79" s="106">
        <v>202111303</v>
      </c>
      <c r="B79" s="55" t="s">
        <v>354</v>
      </c>
      <c r="C79" t="str">
        <f>VLOOKUP(B79,summary!$A$5:$B$5006,2,0)</f>
        <v>Dried Longan 龙眼干</v>
      </c>
      <c r="D79" s="91">
        <v>5</v>
      </c>
      <c r="E79" s="77"/>
    </row>
    <row r="80" spans="1:5" ht="18.5" x14ac:dyDescent="0.45">
      <c r="A80" s="106">
        <v>202111303</v>
      </c>
      <c r="B80" s="55" t="s">
        <v>484</v>
      </c>
      <c r="C80" t="str">
        <f>VLOOKUP(B80,summary!$A$5:$B$5006,2,0)</f>
        <v>GingKo Nut白果罐</v>
      </c>
      <c r="D80" s="91">
        <v>1</v>
      </c>
      <c r="E80" s="77"/>
    </row>
    <row r="81" spans="1:5" ht="18.5" x14ac:dyDescent="0.45">
      <c r="A81" s="106">
        <v>202111303</v>
      </c>
      <c r="B81" s="55" t="s">
        <v>495</v>
      </c>
      <c r="C81" t="str">
        <f>VLOOKUP(B81,summary!$A$5:$B$5006,2,0)</f>
        <v>Coconut Milk 椰浆</v>
      </c>
      <c r="D81" s="91">
        <v>1</v>
      </c>
      <c r="E81" s="77"/>
    </row>
    <row r="82" spans="1:5" ht="18.5" x14ac:dyDescent="0.45">
      <c r="A82" s="106">
        <v>202111303</v>
      </c>
      <c r="B82" s="55" t="s">
        <v>558</v>
      </c>
      <c r="C82" t="str">
        <f>VLOOKUP(B82,summary!$A$5:$B$5006,2,0)</f>
        <v>Tapioca木薯</v>
      </c>
      <c r="D82" s="91">
        <v>10</v>
      </c>
      <c r="E82" s="77"/>
    </row>
    <row r="83" spans="1:5" ht="18.5" x14ac:dyDescent="0.45">
      <c r="A83" s="106">
        <v>202111303</v>
      </c>
      <c r="B83" s="55" t="s">
        <v>565</v>
      </c>
      <c r="C83" t="str">
        <f>VLOOKUP(B83,summary!$A$5:$B$5006,2,0)</f>
        <v>Pandan Leaf 班兰叶</v>
      </c>
      <c r="D83" s="91">
        <v>5</v>
      </c>
      <c r="E83" s="77"/>
    </row>
    <row r="84" spans="1:5" ht="18.5" x14ac:dyDescent="0.45">
      <c r="A84" s="106">
        <v>202111303</v>
      </c>
      <c r="B84" s="55" t="s">
        <v>566</v>
      </c>
      <c r="C84" t="str">
        <f>VLOOKUP(B84,summary!$A$5:$B$5006,2,0)</f>
        <v>Lime 酸甘</v>
      </c>
      <c r="D84" s="91">
        <v>1</v>
      </c>
      <c r="E84" s="77"/>
    </row>
    <row r="85" spans="1:5" ht="18.5" x14ac:dyDescent="0.45">
      <c r="A85" s="106">
        <v>202111304</v>
      </c>
      <c r="B85" s="55" t="s">
        <v>647</v>
      </c>
      <c r="C85" t="str">
        <f>VLOOKUP(B85,summary!$A$5:$B$5006,2,0)</f>
        <v>Mango Puree芒果</v>
      </c>
      <c r="D85" s="91">
        <v>2</v>
      </c>
      <c r="E85" s="77"/>
    </row>
    <row r="86" spans="1:5" ht="18.5" x14ac:dyDescent="0.45">
      <c r="A86" s="106">
        <v>202111304</v>
      </c>
      <c r="B86" s="55" t="s">
        <v>646</v>
      </c>
      <c r="C86" t="str">
        <f>VLOOKUP(B86,summary!$A$5:$B$5006,2,0)</f>
        <v>Durian Puree 榴莲</v>
      </c>
      <c r="D86" s="91">
        <v>2</v>
      </c>
      <c r="E86" s="77"/>
    </row>
    <row r="87" spans="1:5" ht="18.5" x14ac:dyDescent="0.45">
      <c r="A87" s="106">
        <v>202111304</v>
      </c>
      <c r="B87" s="55" t="s">
        <v>637</v>
      </c>
      <c r="C87" t="str">
        <f>VLOOKUP(B87,summary!$A$5:$B$5006,2,0)</f>
        <v xml:space="preserve">Fresh Soursop 红毛榴莲 </v>
      </c>
      <c r="D87" s="91">
        <v>1</v>
      </c>
      <c r="E87" s="77"/>
    </row>
    <row r="88" spans="1:5" ht="18.5" x14ac:dyDescent="0.45">
      <c r="A88" s="106">
        <v>202111304</v>
      </c>
      <c r="B88" s="55" t="s">
        <v>254</v>
      </c>
      <c r="C88" t="str">
        <f>VLOOKUP(B88,summary!$A$5:$B$5006,2,0)</f>
        <v>Sweet Potato Powder番薯粉</v>
      </c>
      <c r="D88" s="91">
        <v>1</v>
      </c>
      <c r="E88" s="77"/>
    </row>
    <row r="89" spans="1:5" ht="18.5" x14ac:dyDescent="0.45">
      <c r="A89" s="106">
        <v>202111304</v>
      </c>
      <c r="B89" s="55" t="s">
        <v>533</v>
      </c>
      <c r="C89" t="str">
        <f>VLOOKUP(B89,summary!$A$5:$B$5006,2,0)</f>
        <v>Brown Sugar 黑糖</v>
      </c>
      <c r="D89" s="91">
        <v>1</v>
      </c>
      <c r="E89" s="77"/>
    </row>
    <row r="90" spans="1:5" ht="18.5" x14ac:dyDescent="0.45">
      <c r="A90" s="106">
        <v>202111304</v>
      </c>
      <c r="B90" s="55" t="s">
        <v>547</v>
      </c>
      <c r="C90" t="str">
        <f>VLOOKUP(B90,summary!$A$5:$B$5006,2,0)</f>
        <v>Coconut Sugar椰糖</v>
      </c>
      <c r="D90" s="91">
        <v>1</v>
      </c>
      <c r="E90" s="77"/>
    </row>
    <row r="91" spans="1:5" ht="18.5" x14ac:dyDescent="0.45">
      <c r="A91" s="106">
        <v>202111304</v>
      </c>
      <c r="B91" s="55" t="s">
        <v>368</v>
      </c>
      <c r="C91" t="str">
        <f>VLOOKUP(B91,summary!$A$5:$B$5006,2,0)</f>
        <v>GingKo Nut白果粒</v>
      </c>
      <c r="D91" s="91">
        <v>1</v>
      </c>
      <c r="E91" s="77"/>
    </row>
    <row r="92" spans="1:5" ht="18.5" x14ac:dyDescent="0.45">
      <c r="A92" s="106">
        <v>202111304</v>
      </c>
      <c r="B92" s="55" t="s">
        <v>377</v>
      </c>
      <c r="C92" t="str">
        <f>VLOOKUP(B92,summary!$A$5:$B$5006,2,0)</f>
        <v>Bean Curd Sheet 腐竹</v>
      </c>
      <c r="D92" s="91">
        <v>10</v>
      </c>
      <c r="E92" s="77"/>
    </row>
    <row r="93" spans="1:5" ht="18.5" x14ac:dyDescent="0.45">
      <c r="A93" s="106">
        <v>202111304</v>
      </c>
      <c r="B93" s="55" t="s">
        <v>660</v>
      </c>
      <c r="C93" t="str">
        <f>VLOOKUP(B93,summary!$A$5:$B$5006,2,0)</f>
        <v>Chendol浆咯</v>
      </c>
      <c r="D93" s="91">
        <v>1</v>
      </c>
      <c r="E93" s="77"/>
    </row>
    <row r="94" spans="1:5" ht="18.5" x14ac:dyDescent="0.45">
      <c r="A94" s="106">
        <v>202111304</v>
      </c>
      <c r="B94" s="55" t="s">
        <v>559</v>
      </c>
      <c r="C94" t="str">
        <f>VLOOKUP(B94,summary!$A$5:$B$5006,2,0)</f>
        <v>Sweet Potato 番薯</v>
      </c>
      <c r="D94" s="91">
        <v>10</v>
      </c>
      <c r="E94" s="77"/>
    </row>
    <row r="95" spans="1:5" ht="18.5" x14ac:dyDescent="0.45">
      <c r="A95" s="106">
        <v>202111304</v>
      </c>
      <c r="B95" s="55" t="s">
        <v>562</v>
      </c>
      <c r="C95" t="str">
        <f>VLOOKUP(B95,summary!$A$5:$B$5006,2,0)</f>
        <v>Yam 芋头</v>
      </c>
      <c r="D95" s="91">
        <v>3</v>
      </c>
      <c r="E95" s="77"/>
    </row>
    <row r="96" spans="1:5" ht="18.5" customHeight="1" x14ac:dyDescent="0.45">
      <c r="A96" s="106">
        <v>202111304</v>
      </c>
      <c r="B96" s="55" t="s">
        <v>566</v>
      </c>
      <c r="C96" t="str">
        <f>VLOOKUP(B96,summary!$A$5:$B$5006,2,0)</f>
        <v>Lime 酸甘</v>
      </c>
      <c r="D96" s="91">
        <v>1</v>
      </c>
      <c r="E96" s="77"/>
    </row>
    <row r="97" spans="1:5" ht="18.5" customHeight="1" x14ac:dyDescent="0.45">
      <c r="A97" s="106">
        <v>202111304</v>
      </c>
      <c r="B97" s="55" t="s">
        <v>537</v>
      </c>
      <c r="C97" t="str">
        <f>VLOOKUP(B97,summary!$A$5:$B$5006,2,0)</f>
        <v>Fine Sugar 白糖</v>
      </c>
      <c r="D97" s="91">
        <v>2</v>
      </c>
      <c r="E97" s="77"/>
    </row>
    <row r="98" spans="1:5" ht="18.5" customHeight="1" x14ac:dyDescent="0.45">
      <c r="A98" s="106">
        <v>202111304</v>
      </c>
      <c r="B98" s="55" t="s">
        <v>565</v>
      </c>
      <c r="C98" t="str">
        <f>VLOOKUP(B98,summary!$A$5:$B$5006,2,0)</f>
        <v>Pandan Leaf 班兰叶</v>
      </c>
      <c r="D98" s="91">
        <v>3</v>
      </c>
      <c r="E98" s="77"/>
    </row>
    <row r="99" spans="1:5" ht="18.5" customHeight="1" x14ac:dyDescent="0.45">
      <c r="A99" s="106">
        <v>202111305</v>
      </c>
      <c r="B99" s="55" t="s">
        <v>200</v>
      </c>
      <c r="C99" t="str">
        <f>VLOOKUP(B99,summary!$A$5:$B$5006,2,0)</f>
        <v>Tadpole蝌蚪</v>
      </c>
      <c r="D99" s="91">
        <v>1</v>
      </c>
      <c r="E99" s="77"/>
    </row>
    <row r="100" spans="1:5" ht="18.5" customHeight="1" x14ac:dyDescent="0.45">
      <c r="A100" s="106">
        <v>202111305</v>
      </c>
      <c r="B100" s="55" t="s">
        <v>216</v>
      </c>
      <c r="C100" t="str">
        <f>VLOOKUP(B100,summary!$A$5:$B$5006,2,0)</f>
        <v>Chin Chow powder 仙 草粉</v>
      </c>
      <c r="D100" s="91">
        <v>1</v>
      </c>
      <c r="E100" s="77"/>
    </row>
    <row r="101" spans="1:5" ht="18.5" customHeight="1" x14ac:dyDescent="0.45">
      <c r="A101" s="106">
        <v>202111305</v>
      </c>
      <c r="B101" s="55" t="s">
        <v>331</v>
      </c>
      <c r="C101" t="str">
        <f>VLOOKUP(B101,summary!$A$5:$B$5006,2,0)</f>
        <v>Black Glutinous Rice 黑糯米</v>
      </c>
      <c r="D101" s="91">
        <v>1</v>
      </c>
      <c r="E101" s="77"/>
    </row>
    <row r="102" spans="1:5" ht="18.5" customHeight="1" x14ac:dyDescent="0.45">
      <c r="A102" s="106">
        <v>202111305</v>
      </c>
      <c r="B102" s="55" t="s">
        <v>364</v>
      </c>
      <c r="C102" t="str">
        <f>VLOOKUP(B102,summary!$A$5:$B$5006,2,0)</f>
        <v>Red Date 红枣</v>
      </c>
      <c r="D102" s="91">
        <v>1</v>
      </c>
      <c r="E102" s="77"/>
    </row>
    <row r="103" spans="1:5" ht="18.5" customHeight="1" x14ac:dyDescent="0.45">
      <c r="A103" s="106">
        <v>202111305</v>
      </c>
      <c r="B103" s="55" t="s">
        <v>347</v>
      </c>
      <c r="C103" t="str">
        <f>VLOOKUP(B103,summary!$A$5:$B$5006,2,0)</f>
        <v>Small Sago 小丸</v>
      </c>
      <c r="D103" s="91">
        <v>1</v>
      </c>
      <c r="E103" s="77"/>
    </row>
    <row r="104" spans="1:5" ht="18.5" customHeight="1" x14ac:dyDescent="0.45">
      <c r="A104" s="106">
        <v>202111305</v>
      </c>
      <c r="B104" s="55" t="s">
        <v>458</v>
      </c>
      <c r="C104" t="str">
        <f>VLOOKUP(B104,summary!$A$5:$B$5006,2,0)</f>
        <v>Cream Corn玉米浆</v>
      </c>
      <c r="D104" s="91">
        <v>1</v>
      </c>
      <c r="E104" s="77"/>
    </row>
    <row r="105" spans="1:5" ht="18.5" customHeight="1" x14ac:dyDescent="0.45">
      <c r="A105" s="106">
        <v>202111305</v>
      </c>
      <c r="B105" s="55" t="s">
        <v>537</v>
      </c>
      <c r="C105" t="str">
        <f>VLOOKUP(B105,summary!$A$5:$B$5006,2,0)</f>
        <v>Fine Sugar 白糖</v>
      </c>
      <c r="D105" s="78">
        <v>1</v>
      </c>
      <c r="E105" s="77"/>
    </row>
    <row r="106" spans="1:5" ht="18.5" customHeight="1" x14ac:dyDescent="0.45">
      <c r="A106" s="106">
        <v>202111306</v>
      </c>
      <c r="B106" s="55" t="s">
        <v>637</v>
      </c>
      <c r="C106" t="str">
        <f>VLOOKUP(B106,summary!$A$5:$B$5006,2,0)</f>
        <v xml:space="preserve">Fresh Soursop 红毛榴莲 </v>
      </c>
      <c r="D106" s="78">
        <v>1</v>
      </c>
      <c r="E106" s="77"/>
    </row>
    <row r="107" spans="1:5" ht="18.5" customHeight="1" x14ac:dyDescent="0.45">
      <c r="A107" s="106">
        <v>202111306</v>
      </c>
      <c r="B107" s="55" t="s">
        <v>648</v>
      </c>
      <c r="C107" t="str">
        <f>VLOOKUP(B107,summary!$A$5:$B$5006,2,0)</f>
        <v>Strawberry Puree草莓</v>
      </c>
      <c r="D107" s="78">
        <v>1</v>
      </c>
      <c r="E107" s="77"/>
    </row>
    <row r="108" spans="1:5" ht="18.5" customHeight="1" x14ac:dyDescent="0.45">
      <c r="A108" s="106">
        <v>202111306</v>
      </c>
      <c r="B108" s="55" t="s">
        <v>454</v>
      </c>
      <c r="C108" t="str">
        <f>VLOOKUP(B108,summary!$A$5:$B$5006,2,0)</f>
        <v>Fruit Cocktail杂果</v>
      </c>
      <c r="D108" s="78">
        <v>1</v>
      </c>
      <c r="E108" s="77"/>
    </row>
    <row r="109" spans="1:5" ht="18.5" customHeight="1" x14ac:dyDescent="0.45">
      <c r="A109" s="106">
        <v>202111306</v>
      </c>
      <c r="B109" s="55" t="s">
        <v>559</v>
      </c>
      <c r="C109" t="str">
        <f>VLOOKUP(B109,summary!$A$5:$B$5006,2,0)</f>
        <v>Sweet Potato 番薯</v>
      </c>
      <c r="D109" s="78">
        <v>10</v>
      </c>
      <c r="E109" s="77"/>
    </row>
    <row r="110" spans="1:5" ht="18.5" customHeight="1" x14ac:dyDescent="0.45">
      <c r="A110" s="106">
        <v>202111306</v>
      </c>
      <c r="B110" s="55" t="s">
        <v>565</v>
      </c>
      <c r="C110" t="str">
        <f>VLOOKUP(B110,summary!$A$5:$B$5006,2,0)</f>
        <v>Pandan Leaf 班兰叶</v>
      </c>
      <c r="D110" s="78">
        <v>5</v>
      </c>
      <c r="E110" s="77"/>
    </row>
    <row r="111" spans="1:5" ht="18.5" customHeight="1" x14ac:dyDescent="0.45">
      <c r="A111" s="106">
        <v>202111307</v>
      </c>
      <c r="B111" s="55" t="s">
        <v>643</v>
      </c>
      <c r="C111" t="str">
        <f>VLOOKUP(B111,summary!$A$5:$B$5006,2,0)</f>
        <v>Fresh Soursop 红毛榴莲(无)</v>
      </c>
      <c r="D111" s="78">
        <v>2</v>
      </c>
      <c r="E111" s="77"/>
    </row>
    <row r="112" spans="1:5" ht="18.5" customHeight="1" x14ac:dyDescent="0.45">
      <c r="A112" s="106">
        <v>202111307</v>
      </c>
      <c r="B112" s="55" t="s">
        <v>665</v>
      </c>
      <c r="C112" t="str">
        <f>VLOOKUP(B112,summary!$A$5:$B$5006,2,0)</f>
        <v>Coconut Sugar Syrup 椰糖汁G</v>
      </c>
      <c r="D112" s="78">
        <v>5</v>
      </c>
      <c r="E112" s="77"/>
    </row>
    <row r="113" spans="1:5" ht="18.5" customHeight="1" x14ac:dyDescent="0.45">
      <c r="A113" s="106">
        <v>202111307</v>
      </c>
      <c r="B113" s="55" t="s">
        <v>450</v>
      </c>
      <c r="C113" t="str">
        <f>VLOOKUP(B113,summary!$A$5:$B$5006,2,0)</f>
        <v>Lychee in Syrup荔枝</v>
      </c>
      <c r="D113" s="78">
        <v>1</v>
      </c>
      <c r="E113" s="77"/>
    </row>
    <row r="114" spans="1:5" ht="18.5" customHeight="1" x14ac:dyDescent="0.45">
      <c r="A114" s="106">
        <v>202111308</v>
      </c>
      <c r="B114" s="55" t="s">
        <v>684</v>
      </c>
      <c r="C114" t="str">
        <f>VLOOKUP(B114,summary!$A$5:$B$5006,2,0)</f>
        <v>Citrus Plum Concentrate Juice 柑桔梅子汁</v>
      </c>
      <c r="D114" s="78">
        <v>10</v>
      </c>
      <c r="E114" s="77"/>
    </row>
    <row r="115" spans="1:5" ht="18.5" customHeight="1" x14ac:dyDescent="0.45">
      <c r="A115" s="106">
        <v>202111308</v>
      </c>
      <c r="B115" s="55" t="s">
        <v>637</v>
      </c>
      <c r="C115" t="str">
        <f>VLOOKUP(B115,summary!$A$5:$B$5006,2,0)</f>
        <v xml:space="preserve">Fresh Soursop 红毛榴莲 </v>
      </c>
      <c r="D115" s="78">
        <v>1</v>
      </c>
      <c r="E115" s="77"/>
    </row>
    <row r="116" spans="1:5" ht="18.5" customHeight="1" x14ac:dyDescent="0.45">
      <c r="A116" s="106">
        <v>202111309</v>
      </c>
      <c r="B116" s="55" t="s">
        <v>646</v>
      </c>
      <c r="C116" t="str">
        <f>VLOOKUP(B116,summary!$A$5:$B$5006,2,0)</f>
        <v>Durian Puree 榴莲</v>
      </c>
      <c r="D116" s="78">
        <v>2</v>
      </c>
      <c r="E116" s="77"/>
    </row>
    <row r="117" spans="1:5" ht="18.5" customHeight="1" x14ac:dyDescent="0.45">
      <c r="A117" s="106">
        <v>202111309</v>
      </c>
      <c r="B117" s="55" t="s">
        <v>200</v>
      </c>
      <c r="C117" t="str">
        <f>VLOOKUP(B117,summary!$A$5:$B$5006,2,0)</f>
        <v>Tadpole蝌蚪</v>
      </c>
      <c r="D117" s="78">
        <v>1</v>
      </c>
      <c r="E117" s="77"/>
    </row>
    <row r="118" spans="1:5" ht="18.5" customHeight="1" x14ac:dyDescent="0.45">
      <c r="A118" s="106">
        <v>202111309</v>
      </c>
      <c r="B118" s="55" t="s">
        <v>297</v>
      </c>
      <c r="C118" t="str">
        <f>VLOOKUP(B118,summary!$A$5:$B$5006,2,0)</f>
        <v>GingKo Nut (Peel off)白果仁</v>
      </c>
      <c r="D118" s="78">
        <v>3</v>
      </c>
      <c r="E118" s="77"/>
    </row>
    <row r="119" spans="1:5" ht="18.5" customHeight="1" x14ac:dyDescent="0.45">
      <c r="A119" s="106">
        <v>202111309</v>
      </c>
      <c r="B119" s="55" t="s">
        <v>661</v>
      </c>
      <c r="C119" t="str">
        <f>VLOOKUP(B119,summary!$A$5:$B$5006,2,0)</f>
        <v>Chendol浆咯</v>
      </c>
      <c r="D119" s="78">
        <v>2</v>
      </c>
      <c r="E119" s="77"/>
    </row>
    <row r="120" spans="1:5" ht="18.5" customHeight="1" x14ac:dyDescent="0.45">
      <c r="A120" s="106">
        <v>202111309</v>
      </c>
      <c r="B120" s="55" t="s">
        <v>289</v>
      </c>
      <c r="C120" t="str">
        <f>VLOOKUP(B120,summary!$A$5:$B$5006,2,0)</f>
        <v>Atap Seeds in Syrup亚嗒子</v>
      </c>
      <c r="D120" s="78">
        <v>1</v>
      </c>
      <c r="E120" s="77"/>
    </row>
    <row r="121" spans="1:5" ht="18.5" customHeight="1" x14ac:dyDescent="0.45">
      <c r="A121" s="106">
        <v>202111309</v>
      </c>
      <c r="B121" s="55" t="s">
        <v>299</v>
      </c>
      <c r="C121" t="str">
        <f>VLOOKUP(B121,summary!$A$5:$B$5006,2,0)</f>
        <v>Red Bean红豆</v>
      </c>
      <c r="D121" s="78">
        <v>2</v>
      </c>
      <c r="E121" s="77"/>
    </row>
    <row r="122" spans="1:5" ht="18.5" customHeight="1" x14ac:dyDescent="0.45">
      <c r="A122" s="106">
        <v>202111309</v>
      </c>
      <c r="B122" s="55" t="s">
        <v>310</v>
      </c>
      <c r="C122" t="str">
        <f>VLOOKUP(B122,summary!$A$5:$B$5006,2,0)</f>
        <v>Chia Tao赤豆</v>
      </c>
      <c r="D122" s="78">
        <v>2</v>
      </c>
      <c r="E122" s="77"/>
    </row>
    <row r="123" spans="1:5" ht="18.5" customHeight="1" x14ac:dyDescent="0.45">
      <c r="A123" s="106">
        <v>202111309</v>
      </c>
      <c r="B123" s="55" t="s">
        <v>314</v>
      </c>
      <c r="C123" t="str">
        <f>VLOOKUP(B123,summary!$A$5:$B$5006,2,0)</f>
        <v>Green Bean 绿豆</v>
      </c>
      <c r="D123" s="78">
        <v>2</v>
      </c>
      <c r="E123" s="77"/>
    </row>
    <row r="124" spans="1:5" ht="18.5" customHeight="1" x14ac:dyDescent="0.45">
      <c r="A124" s="106">
        <v>202111309</v>
      </c>
      <c r="B124" s="55" t="s">
        <v>331</v>
      </c>
      <c r="C124" t="str">
        <f>VLOOKUP(B124,summary!$A$5:$B$5006,2,0)</f>
        <v>Black Glutinous Rice 黑糯米</v>
      </c>
      <c r="D124" s="78">
        <v>1</v>
      </c>
      <c r="E124" s="77"/>
    </row>
    <row r="125" spans="1:5" ht="18.5" customHeight="1" x14ac:dyDescent="0.45">
      <c r="A125" s="106">
        <v>202111309</v>
      </c>
      <c r="B125" s="55" t="s">
        <v>340</v>
      </c>
      <c r="C125" t="str">
        <f>VLOOKUP(B125,summary!$A$5:$B$5006,2,0)</f>
        <v>Pearl Barley 薏米</v>
      </c>
      <c r="D125" s="78">
        <v>1</v>
      </c>
      <c r="E125" s="77"/>
    </row>
    <row r="126" spans="1:5" ht="18.5" customHeight="1" x14ac:dyDescent="0.45">
      <c r="A126" s="106">
        <v>202111309</v>
      </c>
      <c r="B126" s="55" t="s">
        <v>351</v>
      </c>
      <c r="C126" t="str">
        <f>VLOOKUP(B126,summary!$A$5:$B$5006,2,0)</f>
        <v>Dried Longan 龙眼干</v>
      </c>
      <c r="D126" s="78">
        <v>3</v>
      </c>
      <c r="E126" s="77"/>
    </row>
    <row r="127" spans="1:5" ht="18.5" customHeight="1" x14ac:dyDescent="0.45">
      <c r="A127" s="106">
        <v>202111309</v>
      </c>
      <c r="B127" s="55" t="s">
        <v>377</v>
      </c>
      <c r="C127" t="str">
        <f>VLOOKUP(B127,summary!$A$5:$B$5006,2,0)</f>
        <v>Bean Curd Sheet 腐竹</v>
      </c>
      <c r="D127" s="78">
        <v>10</v>
      </c>
      <c r="E127" s="77"/>
    </row>
    <row r="128" spans="1:5" ht="18.5" customHeight="1" x14ac:dyDescent="0.45">
      <c r="A128" s="106">
        <v>202111309</v>
      </c>
      <c r="B128" s="55" t="s">
        <v>533</v>
      </c>
      <c r="C128" t="str">
        <f>VLOOKUP(B128,summary!$A$5:$B$5006,2,0)</f>
        <v>Brown Sugar 黑糖</v>
      </c>
      <c r="D128" s="78">
        <v>1</v>
      </c>
      <c r="E128" s="77"/>
    </row>
    <row r="129" spans="1:5" ht="18.5" customHeight="1" x14ac:dyDescent="0.45">
      <c r="A129" s="106">
        <v>202111309</v>
      </c>
      <c r="B129" s="55" t="s">
        <v>433</v>
      </c>
      <c r="C129" t="str">
        <f>VLOOKUP(B129,summary!$A$5:$B$5006,2,0)</f>
        <v>Sea Coconut海底椰</v>
      </c>
      <c r="D129" s="78">
        <v>2</v>
      </c>
      <c r="E129" s="77"/>
    </row>
    <row r="130" spans="1:5" ht="18.5" customHeight="1" x14ac:dyDescent="0.45">
      <c r="A130" s="106">
        <v>202111309</v>
      </c>
      <c r="B130" s="55" t="s">
        <v>436</v>
      </c>
      <c r="C130" t="str">
        <f>VLOOKUP(B130,summary!$A$5:$B$5006,2,0)</f>
        <v>Nata De Coco椰果芊 15mm</v>
      </c>
      <c r="D130" s="78">
        <v>1</v>
      </c>
      <c r="E130" s="77"/>
    </row>
    <row r="131" spans="1:5" ht="18.5" customHeight="1" x14ac:dyDescent="0.45">
      <c r="A131" s="106">
        <v>202111309</v>
      </c>
      <c r="B131" s="55" t="s">
        <v>441</v>
      </c>
      <c r="C131" t="str">
        <f>VLOOKUP(B131,summary!$A$5:$B$5006,2,0)</f>
        <v>Longan in Syrup龙眼</v>
      </c>
      <c r="D131" s="78">
        <v>2</v>
      </c>
      <c r="E131" s="77"/>
    </row>
    <row r="132" spans="1:5" ht="18.5" customHeight="1" x14ac:dyDescent="0.45">
      <c r="A132" s="106">
        <v>202111309</v>
      </c>
      <c r="B132" s="55" t="s">
        <v>492</v>
      </c>
      <c r="C132" t="str">
        <f>VLOOKUP(B132,summary!$A$5:$B$5006,2,0)</f>
        <v>Water Chestnut 马蹄 - 箱</v>
      </c>
      <c r="D132" s="78">
        <v>1</v>
      </c>
      <c r="E132" s="77"/>
    </row>
    <row r="133" spans="1:5" ht="18.5" customHeight="1" x14ac:dyDescent="0.45">
      <c r="A133" s="106">
        <v>202111309</v>
      </c>
      <c r="B133" s="55" t="s">
        <v>543</v>
      </c>
      <c r="C133" t="str">
        <f>VLOOKUP(B133,summary!$A$5:$B$5006,2,0)</f>
        <v>Coconut Sugar椰糖</v>
      </c>
      <c r="D133" s="78">
        <v>1</v>
      </c>
      <c r="E133" s="77"/>
    </row>
    <row r="134" spans="1:5" ht="18.5" customHeight="1" x14ac:dyDescent="0.45">
      <c r="A134" s="106">
        <v>202111309</v>
      </c>
      <c r="B134" s="55" t="s">
        <v>547</v>
      </c>
      <c r="C134" t="str">
        <f>VLOOKUP(B134,summary!$A$5:$B$5006,2,0)</f>
        <v>Coconut Sugar椰糖</v>
      </c>
      <c r="D134" s="78">
        <v>1</v>
      </c>
      <c r="E134" s="77"/>
    </row>
    <row r="135" spans="1:5" ht="18.5" customHeight="1" x14ac:dyDescent="0.45">
      <c r="A135" s="106">
        <v>202111309</v>
      </c>
      <c r="B135" s="55" t="s">
        <v>473</v>
      </c>
      <c r="C135" t="str">
        <f>VLOOKUP(B135,summary!$A$5:$B$5006,2,0)</f>
        <v>Carnation Milk三花淡奶水</v>
      </c>
      <c r="D135" s="78">
        <v>12</v>
      </c>
      <c r="E135" s="77"/>
    </row>
    <row r="136" spans="1:5" ht="18.5" customHeight="1" x14ac:dyDescent="0.45">
      <c r="A136" s="106">
        <v>202111309</v>
      </c>
      <c r="B136" s="55" t="s">
        <v>559</v>
      </c>
      <c r="C136" t="str">
        <f>VLOOKUP(B136,summary!$A$5:$B$5006,2,0)</f>
        <v>Sweet Potato 番薯</v>
      </c>
      <c r="D136" s="78">
        <v>15</v>
      </c>
      <c r="E136" s="77"/>
    </row>
    <row r="137" spans="1:5" ht="18.5" customHeight="1" x14ac:dyDescent="0.45">
      <c r="A137" s="106">
        <v>202111309</v>
      </c>
      <c r="B137" s="55" t="s">
        <v>562</v>
      </c>
      <c r="C137" t="str">
        <f>VLOOKUP(B137,summary!$A$5:$B$5006,2,0)</f>
        <v>Yam 芋头</v>
      </c>
      <c r="D137" s="78">
        <v>3</v>
      </c>
      <c r="E137" s="77"/>
    </row>
    <row r="138" spans="1:5" ht="18.5" customHeight="1" x14ac:dyDescent="0.45">
      <c r="A138" s="106">
        <v>202111309</v>
      </c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34:B35">
    <cfRule type="duplicateValues" dxfId="104" priority="1"/>
  </conditionalFormatting>
  <conditionalFormatting sqref="B36">
    <cfRule type="duplicateValues" dxfId="103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C239-9E53-4511-9E5A-4EAB5BE783C7}">
  <sheetPr>
    <tabColor rgb="FFFFFF00"/>
  </sheetPr>
  <dimension ref="A1:E56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/>
      <c r="B3" s="55"/>
      <c r="C3" t="e">
        <f>VLOOKUP(B3,summary!$A$5:$B$5006,2,0)</f>
        <v>#N/A</v>
      </c>
      <c r="D3" s="78"/>
      <c r="E3" s="77"/>
    </row>
    <row r="4" spans="1:5" ht="18.5" x14ac:dyDescent="0.45">
      <c r="A4" s="106"/>
      <c r="B4" s="55"/>
      <c r="C4" t="e">
        <f>VLOOKUP(B4,summary!$A$5:$B$5006,2,0)</f>
        <v>#N/A</v>
      </c>
      <c r="D4" s="78"/>
      <c r="E4" s="77"/>
    </row>
    <row r="5" spans="1:5" ht="18.5" x14ac:dyDescent="0.45">
      <c r="A5" s="106"/>
      <c r="B5" s="55"/>
      <c r="C5" t="e">
        <f>VLOOKUP(B5,summary!$A$5:$B$5006,2,0)</f>
        <v>#N/A</v>
      </c>
      <c r="D5" s="78"/>
      <c r="E5" s="77"/>
    </row>
    <row r="6" spans="1:5" ht="18.5" x14ac:dyDescent="0.45">
      <c r="A6" s="106"/>
      <c r="B6" s="55"/>
      <c r="C6" t="e">
        <f>VLOOKUP(B6,summary!$A$5:$B$5006,2,0)</f>
        <v>#N/A</v>
      </c>
      <c r="D6" s="78"/>
      <c r="E6" s="77"/>
    </row>
    <row r="7" spans="1:5" ht="18.5" x14ac:dyDescent="0.45">
      <c r="A7" s="106"/>
      <c r="B7" s="55"/>
      <c r="C7" t="e">
        <f>VLOOKUP(B7,summary!$A$5:$B$5006,2,0)</f>
        <v>#N/A</v>
      </c>
      <c r="D7" s="78"/>
      <c r="E7" s="77"/>
    </row>
    <row r="8" spans="1:5" ht="18.5" x14ac:dyDescent="0.45">
      <c r="A8" s="106"/>
      <c r="B8" s="55"/>
      <c r="C8" t="e">
        <f>VLOOKUP(B8,summary!$A$5:$B$5006,2,0)</f>
        <v>#N/A</v>
      </c>
      <c r="D8" s="78"/>
      <c r="E8" s="77"/>
    </row>
    <row r="9" spans="1:5" ht="18.5" x14ac:dyDescent="0.45">
      <c r="A9" s="106"/>
      <c r="B9" s="55"/>
      <c r="C9" t="e">
        <f>VLOOKUP(B9,summary!$A$5:$B$5006,2,0)</f>
        <v>#N/A</v>
      </c>
      <c r="D9" s="78"/>
      <c r="E9" s="77"/>
    </row>
    <row r="10" spans="1:5" ht="18.5" x14ac:dyDescent="0.45">
      <c r="A10" s="106"/>
      <c r="B10" s="55"/>
      <c r="C10" t="e">
        <f>VLOOKUP(B10,summary!$A$5:$B$5006,2,0)</f>
        <v>#N/A</v>
      </c>
      <c r="D10" s="78"/>
      <c r="E10" s="77"/>
    </row>
    <row r="11" spans="1:5" ht="18.5" x14ac:dyDescent="0.45">
      <c r="A11" s="106"/>
      <c r="B11" s="55"/>
      <c r="C11" t="e">
        <f>VLOOKUP(B11,summary!$A$5:$B$5006,2,0)</f>
        <v>#N/A</v>
      </c>
      <c r="D11" s="78"/>
      <c r="E11" s="77"/>
    </row>
    <row r="12" spans="1:5" ht="18.5" x14ac:dyDescent="0.45">
      <c r="A12" s="106"/>
      <c r="B12" s="55"/>
      <c r="C12" t="e">
        <f>VLOOKUP(B12,summary!$A$5:$B$5006,2,0)</f>
        <v>#N/A</v>
      </c>
      <c r="D12" s="78"/>
      <c r="E12" s="77"/>
    </row>
    <row r="13" spans="1:5" ht="18.5" x14ac:dyDescent="0.45">
      <c r="A13" s="106"/>
      <c r="B13" s="55"/>
      <c r="C13" t="e">
        <f>VLOOKUP(B13,summary!$A$5:$B$5006,2,0)</f>
        <v>#N/A</v>
      </c>
      <c r="D13" s="78"/>
      <c r="E13" s="77"/>
    </row>
    <row r="14" spans="1:5" ht="18.5" x14ac:dyDescent="0.45">
      <c r="A14" s="106"/>
      <c r="B14" s="55"/>
      <c r="C14" t="e">
        <f>VLOOKUP(B14,summary!$A$5:$B$5006,2,0)</f>
        <v>#N/A</v>
      </c>
      <c r="D14" s="78"/>
      <c r="E14" s="77"/>
    </row>
    <row r="15" spans="1:5" ht="18.5" x14ac:dyDescent="0.45">
      <c r="A15" s="106"/>
      <c r="B15" s="55"/>
      <c r="C15" t="e">
        <f>VLOOKUP(B15,summary!$A$5:$B$5006,2,0)</f>
        <v>#N/A</v>
      </c>
      <c r="D15" s="78"/>
      <c r="E15" s="77"/>
    </row>
    <row r="16" spans="1:5" ht="18.5" x14ac:dyDescent="0.45">
      <c r="A16" s="106"/>
      <c r="B16" s="55"/>
      <c r="C16" t="e">
        <f>VLOOKUP(B16,summary!$A$5:$B$5006,2,0)</f>
        <v>#N/A</v>
      </c>
      <c r="D16" s="78"/>
      <c r="E16" s="77"/>
    </row>
    <row r="17" spans="1:5" ht="18.5" x14ac:dyDescent="0.45">
      <c r="A17" s="106"/>
      <c r="B17" s="55"/>
      <c r="C17" t="e">
        <f>VLOOKUP(B17,summary!$A$5:$B$5006,2,0)</f>
        <v>#N/A</v>
      </c>
      <c r="D17" s="78"/>
      <c r="E17" s="77"/>
    </row>
    <row r="18" spans="1:5" ht="18.5" x14ac:dyDescent="0.45">
      <c r="A18" s="106"/>
      <c r="B18" s="55"/>
      <c r="C18" t="e">
        <f>VLOOKUP(B18,summary!$A$5:$B$5006,2,0)</f>
        <v>#N/A</v>
      </c>
      <c r="D18" s="78"/>
      <c r="E18" s="77"/>
    </row>
    <row r="19" spans="1:5" ht="18.5" x14ac:dyDescent="0.45">
      <c r="A19" s="106"/>
      <c r="B19" s="55"/>
      <c r="C19" t="e">
        <f>VLOOKUP(B19,summary!$A$5:$B$5006,2,0)</f>
        <v>#N/A</v>
      </c>
      <c r="D19" s="78"/>
      <c r="E19" s="77"/>
    </row>
    <row r="20" spans="1:5" ht="18.5" x14ac:dyDescent="0.45">
      <c r="A20" s="106"/>
      <c r="B20" s="55"/>
      <c r="C20" t="e">
        <f>VLOOKUP(B20,summary!$A$5:$B$5006,2,0)</f>
        <v>#N/A</v>
      </c>
      <c r="D20" s="78"/>
      <c r="E20" s="77"/>
    </row>
    <row r="21" spans="1:5" ht="18.5" x14ac:dyDescent="0.45">
      <c r="A21" s="106"/>
      <c r="B21" s="55"/>
      <c r="C21" t="e">
        <f>VLOOKUP(B21,summary!$A$5:$B$5006,2,0)</f>
        <v>#N/A</v>
      </c>
      <c r="D21" s="91"/>
      <c r="E21" s="77"/>
    </row>
    <row r="22" spans="1:5" ht="18.5" x14ac:dyDescent="0.45">
      <c r="A22" s="106"/>
      <c r="B22" s="55"/>
      <c r="C22" t="e">
        <f>VLOOKUP(B22,summary!$A$5:$B$5006,2,0)</f>
        <v>#N/A</v>
      </c>
      <c r="D22" s="91"/>
      <c r="E22" s="77"/>
    </row>
    <row r="23" spans="1:5" ht="18.5" x14ac:dyDescent="0.45">
      <c r="A23" s="106"/>
      <c r="B23" s="55"/>
      <c r="C23" t="e">
        <f>VLOOKUP(B23,summary!$A$5:$B$5006,2,0)</f>
        <v>#N/A</v>
      </c>
      <c r="D23" s="91"/>
      <c r="E23" s="77"/>
    </row>
    <row r="24" spans="1:5" ht="18.5" x14ac:dyDescent="0.45">
      <c r="A24" s="106"/>
      <c r="B24" s="55"/>
      <c r="C24" t="e">
        <f>VLOOKUP(B24,summary!$A$5:$B$5006,2,0)</f>
        <v>#N/A</v>
      </c>
      <c r="D24" s="91"/>
      <c r="E24" s="77"/>
    </row>
    <row r="25" spans="1:5" ht="18.5" x14ac:dyDescent="0.45">
      <c r="A25" s="106"/>
      <c r="B25" s="55"/>
      <c r="C25" t="e">
        <f>VLOOKUP(B25,summary!$A$5:$B$5006,2,0)</f>
        <v>#N/A</v>
      </c>
      <c r="D25" s="91"/>
      <c r="E25" s="77"/>
    </row>
    <row r="26" spans="1:5" ht="18.5" x14ac:dyDescent="0.45">
      <c r="A26" s="106"/>
      <c r="B26" s="55"/>
      <c r="C26" t="e">
        <f>VLOOKUP(B26,summary!$A$5:$B$5006,2,0)</f>
        <v>#N/A</v>
      </c>
      <c r="D26" s="91"/>
      <c r="E26" s="77"/>
    </row>
    <row r="27" spans="1:5" ht="18.5" x14ac:dyDescent="0.45">
      <c r="A27" s="106"/>
      <c r="B27" s="55"/>
      <c r="C27" t="e">
        <f>VLOOKUP(B27,summary!$A$5:$B$5006,2,0)</f>
        <v>#N/A</v>
      </c>
      <c r="D27" s="91"/>
      <c r="E27" s="77"/>
    </row>
    <row r="28" spans="1:5" ht="18.5" x14ac:dyDescent="0.45">
      <c r="A28" s="106"/>
      <c r="B28" s="55"/>
      <c r="C28" t="e">
        <f>VLOOKUP(B28,summary!$A$5:$B$5006,2,0)</f>
        <v>#N/A</v>
      </c>
      <c r="D28" s="91"/>
      <c r="E28" s="77"/>
    </row>
    <row r="29" spans="1:5" ht="18.5" x14ac:dyDescent="0.45">
      <c r="A29" s="106"/>
      <c r="B29" s="55"/>
      <c r="C29" t="e">
        <f>VLOOKUP(B29,summary!$A$5:$B$5006,2,0)</f>
        <v>#N/A</v>
      </c>
      <c r="D29" s="91"/>
      <c r="E29" s="77"/>
    </row>
    <row r="30" spans="1:5" ht="18.5" x14ac:dyDescent="0.45">
      <c r="A30" s="106"/>
      <c r="B30" s="55"/>
      <c r="C30" t="e">
        <f>VLOOKUP(B30,summary!$A$5:$B$5006,2,0)</f>
        <v>#N/A</v>
      </c>
      <c r="D30" s="91"/>
      <c r="E30" s="77"/>
    </row>
    <row r="31" spans="1:5" ht="18.5" x14ac:dyDescent="0.45">
      <c r="A31" s="106"/>
      <c r="B31" s="55"/>
      <c r="C31" t="e">
        <f>VLOOKUP(B31,summary!$A$5:$B$5006,2,0)</f>
        <v>#N/A</v>
      </c>
      <c r="D31" s="91"/>
      <c r="E31" s="77"/>
    </row>
    <row r="32" spans="1:5" ht="18.5" x14ac:dyDescent="0.45">
      <c r="A32" s="106"/>
      <c r="B32" s="55"/>
      <c r="C32" t="e">
        <f>VLOOKUP(B32,summary!$A$5:$B$5006,2,0)</f>
        <v>#N/A</v>
      </c>
      <c r="D32" s="91"/>
      <c r="E32" s="77"/>
    </row>
    <row r="33" spans="1:5" ht="18.5" x14ac:dyDescent="0.45">
      <c r="A33" s="106"/>
      <c r="B33" s="55"/>
      <c r="C33" t="e">
        <f>VLOOKUP(B33,summary!$A$5:$B$5006,2,0)</f>
        <v>#N/A</v>
      </c>
      <c r="D33" s="91"/>
      <c r="E33" s="77"/>
    </row>
    <row r="34" spans="1:5" ht="18.5" x14ac:dyDescent="0.45">
      <c r="A34" s="106"/>
      <c r="B34" s="55"/>
      <c r="C34" t="e">
        <f>VLOOKUP(B34,summary!$A$5:$B$5006,2,0)</f>
        <v>#N/A</v>
      </c>
      <c r="D34" s="91"/>
      <c r="E34" s="77"/>
    </row>
    <row r="35" spans="1:5" ht="18.5" x14ac:dyDescent="0.45">
      <c r="A35" s="106"/>
      <c r="B35" s="55"/>
      <c r="C35" t="e">
        <f>VLOOKUP(B35,summary!$A$5:$B$5006,2,0)</f>
        <v>#N/A</v>
      </c>
      <c r="D35" s="91"/>
      <c r="E35" s="77"/>
    </row>
    <row r="36" spans="1:5" ht="18.5" x14ac:dyDescent="0.45">
      <c r="A36" s="106"/>
      <c r="B36" s="55"/>
      <c r="C36" t="e">
        <f>VLOOKUP(B36,summary!$A$5:$B$5006,2,0)</f>
        <v>#N/A</v>
      </c>
      <c r="D36" s="91"/>
      <c r="E36" s="77"/>
    </row>
    <row r="37" spans="1:5" ht="18.5" x14ac:dyDescent="0.45">
      <c r="A37" s="106"/>
      <c r="B37" s="55"/>
      <c r="C37" t="e">
        <f>VLOOKUP(B37,summary!$A$5:$B$5006,2,0)</f>
        <v>#N/A</v>
      </c>
      <c r="D37" s="91"/>
      <c r="E37" s="77"/>
    </row>
    <row r="38" spans="1:5" ht="18.5" x14ac:dyDescent="0.45">
      <c r="A38" s="106"/>
      <c r="B38" s="55"/>
      <c r="C38" t="e">
        <f>VLOOKUP(B38,summary!$A$5:$B$5006,2,0)</f>
        <v>#N/A</v>
      </c>
      <c r="D38" s="91"/>
      <c r="E38" s="77"/>
    </row>
    <row r="39" spans="1:5" ht="18.5" x14ac:dyDescent="0.45">
      <c r="A39" s="106"/>
      <c r="B39" s="55"/>
      <c r="C39" t="e">
        <f>VLOOKUP(B39,summary!$A$5:$B$5006,2,0)</f>
        <v>#N/A</v>
      </c>
      <c r="D39" s="91"/>
      <c r="E39" s="77"/>
    </row>
    <row r="40" spans="1:5" ht="18.5" x14ac:dyDescent="0.45">
      <c r="A40" s="106"/>
      <c r="B40" s="55"/>
      <c r="C40" t="e">
        <f>VLOOKUP(B40,summary!$A$5:$B$5006,2,0)</f>
        <v>#N/A</v>
      </c>
      <c r="D40" s="91"/>
      <c r="E40" s="77"/>
    </row>
    <row r="41" spans="1:5" ht="18.5" x14ac:dyDescent="0.45">
      <c r="A41" s="106"/>
      <c r="B41" s="55"/>
      <c r="C41" t="e">
        <f>VLOOKUP(B41,summary!$A$5:$B$5006,2,0)</f>
        <v>#N/A</v>
      </c>
      <c r="D41" s="91"/>
      <c r="E41" s="77"/>
    </row>
    <row r="42" spans="1:5" ht="18.5" x14ac:dyDescent="0.45">
      <c r="A42" s="106"/>
      <c r="B42" s="55"/>
      <c r="C42" t="e">
        <f>VLOOKUP(B42,summary!$A$5:$B$5006,2,0)</f>
        <v>#N/A</v>
      </c>
      <c r="D42" s="91"/>
      <c r="E42" s="77"/>
    </row>
    <row r="43" spans="1:5" ht="18.5" x14ac:dyDescent="0.45">
      <c r="A43" s="106"/>
      <c r="B43" s="55"/>
      <c r="C43" t="e">
        <f>VLOOKUP(B43,summary!$A$5:$B$5006,2,0)</f>
        <v>#N/A</v>
      </c>
      <c r="D43" s="91"/>
      <c r="E43" s="77"/>
    </row>
    <row r="44" spans="1:5" ht="18.5" x14ac:dyDescent="0.45">
      <c r="A44" s="106"/>
      <c r="B44" s="55"/>
      <c r="C44" t="e">
        <f>VLOOKUP(B44,summary!$A$5:$B$5006,2,0)</f>
        <v>#N/A</v>
      </c>
      <c r="D44" s="91"/>
      <c r="E44" s="77"/>
    </row>
    <row r="45" spans="1:5" ht="18.5" x14ac:dyDescent="0.45">
      <c r="A45" s="106"/>
      <c r="B45" s="55"/>
      <c r="C45" t="e">
        <f>VLOOKUP(B45,summary!$A$5:$B$5006,2,0)</f>
        <v>#N/A</v>
      </c>
      <c r="D45" s="91"/>
      <c r="E45" s="77"/>
    </row>
    <row r="46" spans="1:5" ht="18.5" x14ac:dyDescent="0.45">
      <c r="A46" s="106"/>
      <c r="B46" s="55"/>
      <c r="C46" t="e">
        <f>VLOOKUP(B46,summary!$A$5:$B$5006,2,0)</f>
        <v>#N/A</v>
      </c>
      <c r="D46" s="91"/>
      <c r="E46" s="77"/>
    </row>
    <row r="47" spans="1:5" ht="18.5" x14ac:dyDescent="0.45">
      <c r="A47" s="106"/>
      <c r="B47" s="55"/>
      <c r="C47" t="e">
        <f>VLOOKUP(B47,summary!$A$5:$B$5006,2,0)</f>
        <v>#N/A</v>
      </c>
      <c r="D47" s="91"/>
      <c r="E47" s="77"/>
    </row>
    <row r="48" spans="1:5" ht="18.5" x14ac:dyDescent="0.45">
      <c r="A48" s="106"/>
      <c r="B48" s="55"/>
      <c r="C48" t="e">
        <f>VLOOKUP(B48,summary!$A$5:$B$5006,2,0)</f>
        <v>#N/A</v>
      </c>
      <c r="D48" s="91"/>
      <c r="E48" s="77"/>
    </row>
    <row r="49" spans="1:5" ht="18.5" x14ac:dyDescent="0.45">
      <c r="A49" s="106"/>
      <c r="B49" s="55"/>
      <c r="C49" t="e">
        <f>VLOOKUP(B49,summary!$A$5:$B$5006,2,0)</f>
        <v>#N/A</v>
      </c>
      <c r="D49" s="91"/>
      <c r="E49" s="77"/>
    </row>
    <row r="50" spans="1:5" ht="18.5" x14ac:dyDescent="0.45">
      <c r="A50" s="106"/>
      <c r="B50" s="55"/>
      <c r="C50" t="e">
        <f>VLOOKUP(B50,summary!$A$5:$B$5006,2,0)</f>
        <v>#N/A</v>
      </c>
      <c r="D50" s="91"/>
      <c r="E50" s="77"/>
    </row>
    <row r="51" spans="1:5" ht="18.5" x14ac:dyDescent="0.45">
      <c r="A51" s="106"/>
      <c r="B51" s="55"/>
      <c r="C51" t="e">
        <f>VLOOKUP(B51,summary!$A$5:$B$5006,2,0)</f>
        <v>#N/A</v>
      </c>
      <c r="D51" s="91"/>
      <c r="E51" s="77"/>
    </row>
    <row r="52" spans="1:5" ht="18.5" x14ac:dyDescent="0.45">
      <c r="A52" s="106"/>
      <c r="B52" s="55"/>
      <c r="C52" t="e">
        <f>VLOOKUP(B52,summary!$A$5:$B$5006,2,0)</f>
        <v>#N/A</v>
      </c>
      <c r="D52" s="91"/>
      <c r="E52" s="77"/>
    </row>
    <row r="53" spans="1:5" ht="18.5" x14ac:dyDescent="0.45">
      <c r="A53" s="106"/>
      <c r="B53" s="55"/>
      <c r="C53" t="e">
        <f>VLOOKUP(B53,summary!$A$5:$B$5006,2,0)</f>
        <v>#N/A</v>
      </c>
      <c r="D53" s="91"/>
      <c r="E53" s="77"/>
    </row>
    <row r="54" spans="1:5" ht="18.5" x14ac:dyDescent="0.45">
      <c r="A54" s="106"/>
      <c r="B54" s="55"/>
      <c r="C54" t="e">
        <f>VLOOKUP(B54,summary!$A$5:$B$5006,2,0)</f>
        <v>#N/A</v>
      </c>
      <c r="D54" s="91"/>
      <c r="E54" s="77"/>
    </row>
    <row r="55" spans="1:5" ht="18.5" x14ac:dyDescent="0.45">
      <c r="A55" s="106"/>
      <c r="B55" s="55"/>
      <c r="C55" t="e">
        <f>VLOOKUP(B55,summary!$A$5:$B$5006,2,0)</f>
        <v>#N/A</v>
      </c>
      <c r="D55" s="91"/>
      <c r="E55" s="77"/>
    </row>
    <row r="56" spans="1:5" ht="18.5" x14ac:dyDescent="0.45">
      <c r="A56" s="106"/>
      <c r="B56" s="55"/>
      <c r="C56" t="e">
        <f>VLOOKUP(B56,summary!$A$5:$B$5006,2,0)</f>
        <v>#N/A</v>
      </c>
      <c r="D56" s="91"/>
      <c r="E56" s="77"/>
    </row>
    <row r="57" spans="1:5" ht="18.5" x14ac:dyDescent="0.45">
      <c r="A57" s="106"/>
      <c r="B57" s="55"/>
      <c r="C57" t="e">
        <f>VLOOKUP(B57,summary!$A$5:$B$5006,2,0)</f>
        <v>#N/A</v>
      </c>
      <c r="D57" s="91"/>
      <c r="E57" s="77"/>
    </row>
    <row r="58" spans="1:5" ht="18.5" x14ac:dyDescent="0.45">
      <c r="A58" s="106"/>
      <c r="B58" s="55"/>
      <c r="C58" t="e">
        <f>VLOOKUP(B58,summary!$A$5:$B$5006,2,0)</f>
        <v>#N/A</v>
      </c>
      <c r="D58" s="55"/>
      <c r="E58" s="77"/>
    </row>
    <row r="59" spans="1:5" ht="18.5" x14ac:dyDescent="0.45">
      <c r="A59" s="106"/>
      <c r="B59" s="55"/>
      <c r="C59" t="e">
        <f>VLOOKUP(B59,summary!$A$5:$B$5006,2,0)</f>
        <v>#N/A</v>
      </c>
      <c r="D59" s="55"/>
      <c r="E59" s="77"/>
    </row>
    <row r="60" spans="1:5" ht="18.5" x14ac:dyDescent="0.45">
      <c r="A60" s="106"/>
      <c r="B60" s="55"/>
      <c r="C60" t="e">
        <f>VLOOKUP(B60,summary!$A$5:$B$5006,2,0)</f>
        <v>#N/A</v>
      </c>
      <c r="D60" s="55"/>
      <c r="E60" s="77"/>
    </row>
    <row r="61" spans="1:5" ht="18.5" x14ac:dyDescent="0.45">
      <c r="A61" s="106"/>
      <c r="B61" s="55"/>
      <c r="C61" t="e">
        <f>VLOOKUP(B61,summary!$A$5:$B$5006,2,0)</f>
        <v>#N/A</v>
      </c>
      <c r="D61" s="55"/>
      <c r="E61" s="77"/>
    </row>
    <row r="62" spans="1:5" ht="18.5" x14ac:dyDescent="0.45">
      <c r="A62" s="106"/>
      <c r="B62" s="55"/>
      <c r="C62" t="e">
        <f>VLOOKUP(B62,summary!$A$5:$B$5006,2,0)</f>
        <v>#N/A</v>
      </c>
      <c r="D62" s="55"/>
      <c r="E62" s="77"/>
    </row>
    <row r="63" spans="1:5" ht="18.5" x14ac:dyDescent="0.45">
      <c r="A63" s="106"/>
      <c r="B63" s="55"/>
      <c r="C63" t="e">
        <f>VLOOKUP(B63,summary!$A$5:$B$5006,2,0)</f>
        <v>#N/A</v>
      </c>
      <c r="D63" s="55"/>
      <c r="E63" s="77"/>
    </row>
    <row r="64" spans="1:5" ht="18.5" x14ac:dyDescent="0.45">
      <c r="A64" s="106"/>
      <c r="B64" s="55"/>
      <c r="C64" t="e">
        <f>VLOOKUP(B64,summary!$A$5:$B$5006,2,0)</f>
        <v>#N/A</v>
      </c>
      <c r="D64" s="55"/>
      <c r="E64" s="77"/>
    </row>
    <row r="65" spans="1:5" ht="18.5" x14ac:dyDescent="0.45">
      <c r="A65" s="106"/>
      <c r="B65" s="55"/>
      <c r="C65" t="e">
        <f>VLOOKUP(B65,summary!$A$5:$B$5006,2,0)</f>
        <v>#N/A</v>
      </c>
      <c r="D65" s="55"/>
      <c r="E65" s="77"/>
    </row>
    <row r="66" spans="1:5" ht="18.5" x14ac:dyDescent="0.45">
      <c r="A66" s="106"/>
      <c r="B66" s="55"/>
      <c r="C66" t="e">
        <f>VLOOKUP(B66,summary!$A$5:$B$5006,2,0)</f>
        <v>#N/A</v>
      </c>
      <c r="D66" s="55"/>
      <c r="E66" s="77"/>
    </row>
    <row r="67" spans="1:5" ht="18.5" x14ac:dyDescent="0.45">
      <c r="A67" s="106"/>
      <c r="B67" s="55"/>
      <c r="C67" t="e">
        <f>VLOOKUP(B67,summary!$A$5:$B$5006,2,0)</f>
        <v>#N/A</v>
      </c>
      <c r="D67" s="55"/>
      <c r="E67" s="77"/>
    </row>
    <row r="68" spans="1:5" ht="18.5" x14ac:dyDescent="0.45">
      <c r="A68" s="106"/>
      <c r="B68" s="55"/>
      <c r="C68" t="e">
        <f>VLOOKUP(B68,summary!$A$5:$B$5006,2,0)</f>
        <v>#N/A</v>
      </c>
      <c r="D68" s="91"/>
      <c r="E68" s="77"/>
    </row>
    <row r="69" spans="1:5" ht="18.5" x14ac:dyDescent="0.45">
      <c r="A69" s="106"/>
      <c r="B69" s="55"/>
      <c r="C69" t="e">
        <f>VLOOKUP(B69,summary!$A$5:$B$5006,2,0)</f>
        <v>#N/A</v>
      </c>
      <c r="D69" s="91"/>
      <c r="E69" s="77"/>
    </row>
    <row r="70" spans="1:5" ht="18.5" x14ac:dyDescent="0.45">
      <c r="A70" s="106"/>
      <c r="B70" s="55"/>
      <c r="C70" t="e">
        <f>VLOOKUP(B70,summary!$A$5:$B$5006,2,0)</f>
        <v>#N/A</v>
      </c>
      <c r="D70" s="91"/>
      <c r="E70" s="77"/>
    </row>
    <row r="71" spans="1:5" ht="18.5" x14ac:dyDescent="0.45">
      <c r="A71" s="106"/>
      <c r="B71" s="55"/>
      <c r="C71" t="e">
        <f>VLOOKUP(B71,summary!$A$5:$B$5006,2,0)</f>
        <v>#N/A</v>
      </c>
      <c r="D71" s="91"/>
      <c r="E71" s="77"/>
    </row>
    <row r="72" spans="1:5" ht="18.5" x14ac:dyDescent="0.45">
      <c r="A72" s="106"/>
      <c r="B72" s="55"/>
      <c r="C72" t="e">
        <f>VLOOKUP(B72,summary!$A$5:$B$5006,2,0)</f>
        <v>#N/A</v>
      </c>
      <c r="D72" s="91"/>
      <c r="E72" s="77"/>
    </row>
    <row r="73" spans="1:5" ht="18.5" x14ac:dyDescent="0.45">
      <c r="A73" s="106"/>
      <c r="B73" s="55"/>
      <c r="C73" t="e">
        <f>VLOOKUP(B73,summary!$A$5:$B$5006,2,0)</f>
        <v>#N/A</v>
      </c>
      <c r="D73" s="91"/>
      <c r="E73" s="77"/>
    </row>
    <row r="74" spans="1:5" ht="18.5" x14ac:dyDescent="0.45">
      <c r="A74" s="106"/>
      <c r="B74" s="55"/>
      <c r="C74" t="e">
        <f>VLOOKUP(B74,summary!$A$5:$B$5006,2,0)</f>
        <v>#N/A</v>
      </c>
      <c r="D74" s="91"/>
      <c r="E74" s="77"/>
    </row>
    <row r="75" spans="1:5" ht="18.5" x14ac:dyDescent="0.45">
      <c r="A75" s="106"/>
      <c r="B75" s="55"/>
      <c r="C75" t="e">
        <f>VLOOKUP(B75,summary!$A$5:$B$5006,2,0)</f>
        <v>#N/A</v>
      </c>
      <c r="D75" s="91"/>
      <c r="E75" s="77"/>
    </row>
    <row r="76" spans="1:5" ht="18.5" x14ac:dyDescent="0.45">
      <c r="A76" s="106"/>
      <c r="B76" s="55"/>
      <c r="C76" t="e">
        <f>VLOOKUP(B76,summary!$A$5:$B$5006,2,0)</f>
        <v>#N/A</v>
      </c>
      <c r="D76" s="91"/>
      <c r="E76" s="77"/>
    </row>
    <row r="77" spans="1:5" ht="18.5" x14ac:dyDescent="0.45">
      <c r="A77" s="106"/>
      <c r="B77" s="55"/>
      <c r="C77" t="e">
        <f>VLOOKUP(B77,summary!$A$5:$B$5006,2,0)</f>
        <v>#N/A</v>
      </c>
      <c r="D77" s="91"/>
      <c r="E77" s="77"/>
    </row>
    <row r="78" spans="1:5" ht="18.5" x14ac:dyDescent="0.45">
      <c r="A78" s="106"/>
      <c r="B78" s="55"/>
      <c r="C78" t="e">
        <f>VLOOKUP(B78,summary!$A$5:$B$5006,2,0)</f>
        <v>#N/A</v>
      </c>
      <c r="D78" s="91"/>
      <c r="E78" s="77"/>
    </row>
    <row r="79" spans="1:5" ht="18.5" x14ac:dyDescent="0.45">
      <c r="A79" s="106"/>
      <c r="B79" s="55"/>
      <c r="C79" t="e">
        <f>VLOOKUP(B79,summary!$A$5:$B$5006,2,0)</f>
        <v>#N/A</v>
      </c>
      <c r="D79" s="91"/>
      <c r="E79" s="77"/>
    </row>
    <row r="80" spans="1:5" ht="18.5" x14ac:dyDescent="0.45">
      <c r="A80" s="106"/>
      <c r="B80" s="55"/>
      <c r="C80" t="e">
        <f>VLOOKUP(B80,summary!$A$5:$B$5006,2,0)</f>
        <v>#N/A</v>
      </c>
      <c r="D80" s="91"/>
      <c r="E80" s="77"/>
    </row>
    <row r="81" spans="1:5" ht="18.5" x14ac:dyDescent="0.45">
      <c r="A81" s="106"/>
      <c r="B81" s="55"/>
      <c r="C81" t="e">
        <f>VLOOKUP(B81,summary!$A$5:$B$5006,2,0)</f>
        <v>#N/A</v>
      </c>
      <c r="D81" s="91"/>
      <c r="E81" s="77"/>
    </row>
    <row r="82" spans="1:5" ht="18.5" x14ac:dyDescent="0.45">
      <c r="A82" s="106"/>
      <c r="B82" s="55"/>
      <c r="C82" t="e">
        <f>VLOOKUP(B82,summary!$A$5:$B$5006,2,0)</f>
        <v>#N/A</v>
      </c>
      <c r="D82" s="91"/>
      <c r="E82" s="77"/>
    </row>
    <row r="83" spans="1:5" ht="18.5" x14ac:dyDescent="0.45">
      <c r="A83" s="106"/>
      <c r="B83" s="55"/>
      <c r="C83" t="e">
        <f>VLOOKUP(B83,summary!$A$5:$B$5006,2,0)</f>
        <v>#N/A</v>
      </c>
      <c r="D83" s="91"/>
      <c r="E83" s="77"/>
    </row>
    <row r="84" spans="1:5" ht="18.5" x14ac:dyDescent="0.45">
      <c r="A84" s="106"/>
      <c r="B84" s="55"/>
      <c r="C84" t="e">
        <f>VLOOKUP(B84,summary!$A$5:$B$5006,2,0)</f>
        <v>#N/A</v>
      </c>
      <c r="D84" s="91"/>
      <c r="E84" s="77"/>
    </row>
    <row r="85" spans="1:5" ht="18.5" x14ac:dyDescent="0.45">
      <c r="A85" s="106"/>
      <c r="B85" s="55"/>
      <c r="C85" t="e">
        <f>VLOOKUP(B85,summary!$A$5:$B$5006,2,0)</f>
        <v>#N/A</v>
      </c>
      <c r="D85" s="91"/>
      <c r="E85" s="77"/>
    </row>
    <row r="86" spans="1:5" ht="18.5" x14ac:dyDescent="0.45">
      <c r="A86" s="106"/>
      <c r="B86" s="55"/>
      <c r="C86" t="e">
        <f>VLOOKUP(B86,summary!$A$5:$B$5006,2,0)</f>
        <v>#N/A</v>
      </c>
      <c r="D86" s="91"/>
      <c r="E86" s="77"/>
    </row>
    <row r="87" spans="1:5" ht="18.5" x14ac:dyDescent="0.45">
      <c r="A87" s="106"/>
      <c r="B87" s="55"/>
      <c r="C87" t="e">
        <f>VLOOKUP(B87,summary!$A$5:$B$5006,2,0)</f>
        <v>#N/A</v>
      </c>
      <c r="D87" s="91"/>
      <c r="E87" s="77"/>
    </row>
    <row r="88" spans="1:5" ht="18.5" x14ac:dyDescent="0.45">
      <c r="A88" s="106"/>
      <c r="B88" s="55"/>
      <c r="C88" t="e">
        <f>VLOOKUP(B88,summary!$A$5:$B$5006,2,0)</f>
        <v>#N/A</v>
      </c>
      <c r="D88" s="91"/>
      <c r="E88" s="77"/>
    </row>
    <row r="89" spans="1:5" ht="18.5" x14ac:dyDescent="0.45">
      <c r="A89" s="106"/>
      <c r="B89" s="55"/>
      <c r="C89" t="e">
        <f>VLOOKUP(B89,summary!$A$5:$B$5006,2,0)</f>
        <v>#N/A</v>
      </c>
      <c r="D89" s="91"/>
      <c r="E89" s="77"/>
    </row>
    <row r="90" spans="1:5" ht="18.5" x14ac:dyDescent="0.45">
      <c r="A90" s="106"/>
      <c r="B90" s="55"/>
      <c r="C90" t="e">
        <f>VLOOKUP(B90,summary!$A$5:$B$5006,2,0)</f>
        <v>#N/A</v>
      </c>
      <c r="D90" s="91"/>
      <c r="E90" s="77"/>
    </row>
    <row r="91" spans="1:5" ht="18.5" x14ac:dyDescent="0.45">
      <c r="A91" s="106"/>
      <c r="B91" s="55"/>
      <c r="C91" t="e">
        <f>VLOOKUP(B91,summary!$A$5:$B$5006,2,0)</f>
        <v>#N/A</v>
      </c>
      <c r="D91" s="91"/>
      <c r="E91" s="77"/>
    </row>
    <row r="92" spans="1:5" ht="18.5" x14ac:dyDescent="0.45">
      <c r="A92" s="106"/>
      <c r="B92" s="55"/>
      <c r="C92" t="e">
        <f>VLOOKUP(B92,summary!$A$5:$B$5006,2,0)</f>
        <v>#N/A</v>
      </c>
      <c r="D92" s="91"/>
      <c r="E92" s="77"/>
    </row>
    <row r="93" spans="1:5" ht="18.5" x14ac:dyDescent="0.45">
      <c r="A93" s="106"/>
      <c r="B93" s="55"/>
      <c r="C93" t="e">
        <f>VLOOKUP(B93,summary!$A$5:$B$5006,2,0)</f>
        <v>#N/A</v>
      </c>
      <c r="D93" s="91"/>
      <c r="E93" s="77"/>
    </row>
    <row r="94" spans="1:5" ht="18.5" x14ac:dyDescent="0.45">
      <c r="A94" s="106"/>
      <c r="B94" s="55"/>
      <c r="C94" t="e">
        <f>VLOOKUP(B94,summary!$A$5:$B$5006,2,0)</f>
        <v>#N/A</v>
      </c>
      <c r="D94" s="91"/>
      <c r="E94" s="77"/>
    </row>
    <row r="95" spans="1:5" ht="18.5" x14ac:dyDescent="0.45">
      <c r="A95" s="106"/>
      <c r="B95" s="55"/>
      <c r="C95" t="e">
        <f>VLOOKUP(B95,summary!$A$5:$B$5006,2,0)</f>
        <v>#N/A</v>
      </c>
      <c r="D95" s="91"/>
      <c r="E95" s="77"/>
    </row>
    <row r="96" spans="1:5" ht="18.5" customHeight="1" x14ac:dyDescent="0.45">
      <c r="A96" s="106"/>
      <c r="B96" s="55"/>
      <c r="C96" t="e">
        <f>VLOOKUP(B96,summary!$A$5:$B$5006,2,0)</f>
        <v>#N/A</v>
      </c>
      <c r="D96" s="91"/>
      <c r="E96" s="77"/>
    </row>
    <row r="97" spans="1:5" ht="18.5" customHeight="1" x14ac:dyDescent="0.45">
      <c r="A97" s="106"/>
      <c r="B97" s="55"/>
      <c r="C97" t="e">
        <f>VLOOKUP(B97,summary!$A$5:$B$5006,2,0)</f>
        <v>#N/A</v>
      </c>
      <c r="D97" s="91"/>
      <c r="E97" s="77"/>
    </row>
    <row r="98" spans="1:5" ht="18.5" customHeight="1" x14ac:dyDescent="0.45">
      <c r="A98" s="106"/>
      <c r="B98" s="55"/>
      <c r="C98" t="e">
        <f>VLOOKUP(B98,summary!$A$5:$B$5006,2,0)</f>
        <v>#N/A</v>
      </c>
      <c r="D98" s="91"/>
      <c r="E98" s="77"/>
    </row>
    <row r="99" spans="1:5" ht="18.5" customHeight="1" x14ac:dyDescent="0.45">
      <c r="A99" s="106"/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/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/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/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/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/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6:B57">
    <cfRule type="duplicateValues" dxfId="102" priority="1"/>
  </conditionalFormatting>
  <conditionalFormatting sqref="B58">
    <cfRule type="duplicateValues" dxfId="101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BA80-A1A9-43DC-B34D-7FA9E899FEB5}">
  <sheetPr>
    <tabColor rgb="FFFFFF00"/>
  </sheetPr>
  <dimension ref="A1:G565"/>
  <sheetViews>
    <sheetView topLeftCell="A147" workbookViewId="0">
      <selection activeCell="B155" sqref="B15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495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202111310</v>
      </c>
      <c r="B3" s="55" t="s">
        <v>495</v>
      </c>
      <c r="C3" t="str">
        <f>VLOOKUP(B3,summary!$A$5:$B$5006,2,0)</f>
        <v>Coconut Milk 椰浆</v>
      </c>
      <c r="D3" s="78">
        <v>2</v>
      </c>
      <c r="E3" s="77"/>
    </row>
    <row r="4" spans="1:5" ht="18.5" x14ac:dyDescent="0.45">
      <c r="A4" s="106">
        <v>202111310</v>
      </c>
      <c r="B4" s="55" t="s">
        <v>530</v>
      </c>
      <c r="C4" t="str">
        <f>VLOOKUP(B4,summary!$A$5:$B$5006,2,0)</f>
        <v>Rock Sugar冰糖</v>
      </c>
      <c r="D4" s="78">
        <v>2</v>
      </c>
      <c r="E4" s="77"/>
    </row>
    <row r="5" spans="1:5" ht="18.5" x14ac:dyDescent="0.45">
      <c r="A5" s="106">
        <v>202111310</v>
      </c>
      <c r="B5" s="55" t="s">
        <v>533</v>
      </c>
      <c r="C5" t="str">
        <f>VLOOKUP(B5,summary!$A$5:$B$5006,2,0)</f>
        <v>Brown Sugar 黑糖</v>
      </c>
      <c r="D5" s="78">
        <v>1</v>
      </c>
      <c r="E5" s="77"/>
    </row>
    <row r="6" spans="1:5" ht="18.5" x14ac:dyDescent="0.45">
      <c r="A6" s="106">
        <v>202111310</v>
      </c>
      <c r="B6" s="55" t="s">
        <v>558</v>
      </c>
      <c r="C6" t="str">
        <f>VLOOKUP(B6,summary!$A$5:$B$5006,2,0)</f>
        <v>Tapioca木薯</v>
      </c>
      <c r="D6" s="78">
        <v>10</v>
      </c>
      <c r="E6" s="77"/>
    </row>
    <row r="7" spans="1:5" ht="18.5" x14ac:dyDescent="0.45">
      <c r="A7" s="106">
        <v>202111310</v>
      </c>
      <c r="B7" s="55" t="s">
        <v>559</v>
      </c>
      <c r="C7" t="str">
        <f>VLOOKUP(B7,summary!$A$5:$B$5006,2,0)</f>
        <v>Sweet Potato 番薯</v>
      </c>
      <c r="D7" s="78">
        <v>20</v>
      </c>
      <c r="E7" s="77"/>
    </row>
    <row r="8" spans="1:5" ht="18.5" x14ac:dyDescent="0.45">
      <c r="A8" s="106">
        <v>202111310</v>
      </c>
      <c r="B8" s="55" t="s">
        <v>562</v>
      </c>
      <c r="C8" t="str">
        <f>VLOOKUP(B8,summary!$A$5:$B$5006,2,0)</f>
        <v>Yam 芋头</v>
      </c>
      <c r="D8" s="78">
        <v>5</v>
      </c>
      <c r="E8" s="77"/>
    </row>
    <row r="9" spans="1:5" ht="18.5" x14ac:dyDescent="0.45">
      <c r="A9" s="106">
        <v>202111310</v>
      </c>
      <c r="B9" s="55" t="s">
        <v>565</v>
      </c>
      <c r="C9" t="str">
        <f>VLOOKUP(B9,summary!$A$5:$B$5006,2,0)</f>
        <v>Pandan Leaf 班兰叶</v>
      </c>
      <c r="D9" s="78">
        <v>1</v>
      </c>
      <c r="E9" s="77"/>
    </row>
    <row r="10" spans="1:5" ht="18.5" x14ac:dyDescent="0.45">
      <c r="A10" s="106">
        <v>202111311</v>
      </c>
      <c r="B10" s="55" t="s">
        <v>321</v>
      </c>
      <c r="C10" t="str">
        <f>VLOOKUP(B10,summary!$A$5:$B$5006,2,0)</f>
        <v>Split Green Mung Bean豆畔</v>
      </c>
      <c r="D10" s="78">
        <v>2</v>
      </c>
      <c r="E10" s="77"/>
    </row>
    <row r="11" spans="1:5" ht="18.5" x14ac:dyDescent="0.45">
      <c r="A11" s="106">
        <v>202111311</v>
      </c>
      <c r="B11" s="55" t="s">
        <v>334</v>
      </c>
      <c r="C11" t="str">
        <f>VLOOKUP(B11,summary!$A$5:$B$5006,2,0)</f>
        <v>White Glutinous Rice白糯米</v>
      </c>
      <c r="D11" s="78">
        <v>1</v>
      </c>
      <c r="E11" s="77"/>
    </row>
    <row r="12" spans="1:5" ht="18.5" x14ac:dyDescent="0.45">
      <c r="A12" s="106">
        <v>202111311</v>
      </c>
      <c r="B12" s="55" t="s">
        <v>330</v>
      </c>
      <c r="C12" t="str">
        <f>VLOOKUP(B12,summary!$A$5:$B$5006,2,0)</f>
        <v>Black Glutinous Rice 黑糯米</v>
      </c>
      <c r="D12" s="78">
        <v>2</v>
      </c>
      <c r="E12" s="77"/>
    </row>
    <row r="13" spans="1:5" ht="18.5" x14ac:dyDescent="0.45">
      <c r="A13" s="106">
        <v>202111312</v>
      </c>
      <c r="B13" s="55" t="s">
        <v>658</v>
      </c>
      <c r="C13" t="str">
        <f>VLOOKUP(B13,summary!$A$5:$B$5006,2,0)</f>
        <v>Bobo Cha Cubes.摩摩喳喳</v>
      </c>
      <c r="D13" s="78">
        <v>1</v>
      </c>
      <c r="E13" s="77"/>
    </row>
    <row r="14" spans="1:5" ht="18.5" x14ac:dyDescent="0.45">
      <c r="A14" s="106">
        <v>202111312</v>
      </c>
      <c r="B14" s="55" t="s">
        <v>347</v>
      </c>
      <c r="C14" t="str">
        <f>VLOOKUP(B14,summary!$A$5:$B$5006,2,0)</f>
        <v>Small Sago 小丸</v>
      </c>
      <c r="D14" s="78">
        <v>1</v>
      </c>
      <c r="E14" s="77"/>
    </row>
    <row r="15" spans="1:5" ht="18.5" x14ac:dyDescent="0.45">
      <c r="A15" s="106">
        <v>202111312</v>
      </c>
      <c r="B15" s="55" t="s">
        <v>291</v>
      </c>
      <c r="C15" t="str">
        <f>VLOOKUP(B15,summary!$A$5:$B$5006,2,0)</f>
        <v>Atap Seeds in Syrup亚嗒子</v>
      </c>
      <c r="D15" s="78">
        <v>2</v>
      </c>
      <c r="E15" s="77"/>
    </row>
    <row r="16" spans="1:5" ht="18.5" x14ac:dyDescent="0.45">
      <c r="A16" s="106">
        <v>202111312</v>
      </c>
      <c r="B16" s="55" t="s">
        <v>331</v>
      </c>
      <c r="C16" t="str">
        <f>VLOOKUP(B16,summary!$A$5:$B$5006,2,0)</f>
        <v>Black Glutinous Rice 黑糯米</v>
      </c>
      <c r="D16" s="78">
        <v>1</v>
      </c>
      <c r="E16" s="77"/>
    </row>
    <row r="17" spans="1:5" ht="18.5" x14ac:dyDescent="0.45">
      <c r="A17" s="106">
        <v>202111312</v>
      </c>
      <c r="B17" s="55" t="s">
        <v>335</v>
      </c>
      <c r="C17" t="str">
        <f>VLOOKUP(B17,summary!$A$5:$B$5006,2,0)</f>
        <v>White Glutinous Rice白糯米</v>
      </c>
      <c r="D17" s="78">
        <v>1</v>
      </c>
      <c r="E17" s="77"/>
    </row>
    <row r="18" spans="1:5" ht="18.5" x14ac:dyDescent="0.45">
      <c r="A18" s="106">
        <v>202111312</v>
      </c>
      <c r="B18" s="55" t="s">
        <v>314</v>
      </c>
      <c r="C18" t="str">
        <f>VLOOKUP(B18,summary!$A$5:$B$5006,2,0)</f>
        <v>Green Bean 绿豆</v>
      </c>
      <c r="D18" s="78">
        <v>1</v>
      </c>
      <c r="E18" s="77"/>
    </row>
    <row r="19" spans="1:5" ht="18.5" x14ac:dyDescent="0.45">
      <c r="A19" s="106">
        <v>202111312</v>
      </c>
      <c r="B19" s="55" t="s">
        <v>299</v>
      </c>
      <c r="C19" t="str">
        <f>VLOOKUP(B19,summary!$A$5:$B$5006,2,0)</f>
        <v>Red Bean红豆</v>
      </c>
      <c r="D19" s="78">
        <v>1</v>
      </c>
      <c r="E19" s="77"/>
    </row>
    <row r="20" spans="1:5" ht="18.5" x14ac:dyDescent="0.45">
      <c r="A20" s="106">
        <v>202111312</v>
      </c>
      <c r="B20" s="55" t="s">
        <v>322</v>
      </c>
      <c r="C20" t="str">
        <f>VLOOKUP(B20,summary!$A$5:$B$5006,2,0)</f>
        <v>Split Green Mung Bean豆畔</v>
      </c>
      <c r="D20" s="78">
        <v>1</v>
      </c>
      <c r="E20" s="77"/>
    </row>
    <row r="21" spans="1:5" ht="18.5" x14ac:dyDescent="0.45">
      <c r="A21" s="106">
        <v>202111312</v>
      </c>
      <c r="B21" s="55" t="s">
        <v>351</v>
      </c>
      <c r="C21" t="str">
        <f>VLOOKUP(B21,summary!$A$5:$B$5006,2,0)</f>
        <v>Dried Longan 龙眼干</v>
      </c>
      <c r="D21" s="91">
        <v>2</v>
      </c>
      <c r="E21" s="77"/>
    </row>
    <row r="22" spans="1:5" ht="18.5" x14ac:dyDescent="0.45">
      <c r="A22" s="106">
        <v>202111312</v>
      </c>
      <c r="B22" s="55" t="s">
        <v>297</v>
      </c>
      <c r="C22" t="str">
        <f>VLOOKUP(B22,summary!$A$5:$B$5006,2,0)</f>
        <v>GingKo Nut (Peel off)白果仁</v>
      </c>
      <c r="D22" s="91">
        <v>1</v>
      </c>
      <c r="E22" s="77"/>
    </row>
    <row r="23" spans="1:5" ht="18.5" x14ac:dyDescent="0.45">
      <c r="A23" s="106">
        <v>202111312</v>
      </c>
      <c r="B23" s="55" t="s">
        <v>533</v>
      </c>
      <c r="C23" t="str">
        <f>VLOOKUP(B23,summary!$A$5:$B$5006,2,0)</f>
        <v>Brown Sugar 黑糖</v>
      </c>
      <c r="D23" s="91">
        <v>1</v>
      </c>
      <c r="E23" s="77"/>
    </row>
    <row r="24" spans="1:5" ht="18.5" x14ac:dyDescent="0.45">
      <c r="A24" s="106">
        <v>202111312</v>
      </c>
      <c r="B24" s="55" t="s">
        <v>565</v>
      </c>
      <c r="C24" t="str">
        <f>VLOOKUP(B24,summary!$A$5:$B$5006,2,0)</f>
        <v>Pandan Leaf 班兰叶</v>
      </c>
      <c r="D24" s="91">
        <v>1</v>
      </c>
      <c r="E24" s="77"/>
    </row>
    <row r="25" spans="1:5" ht="18.5" x14ac:dyDescent="0.45">
      <c r="A25" s="106">
        <v>202111312</v>
      </c>
      <c r="B25" s="55" t="s">
        <v>559</v>
      </c>
      <c r="C25" t="str">
        <f>VLOOKUP(B25,summary!$A$5:$B$5006,2,0)</f>
        <v>Sweet Potato 番薯</v>
      </c>
      <c r="D25" s="91">
        <v>30</v>
      </c>
      <c r="E25" s="77"/>
    </row>
    <row r="26" spans="1:5" ht="18.5" x14ac:dyDescent="0.45">
      <c r="A26" s="106">
        <v>202111312</v>
      </c>
      <c r="B26" s="55" t="s">
        <v>562</v>
      </c>
      <c r="C26" t="str">
        <f>VLOOKUP(B26,summary!$A$5:$B$5006,2,0)</f>
        <v>Yam 芋头</v>
      </c>
      <c r="D26" s="91">
        <v>6</v>
      </c>
      <c r="E26" s="77"/>
    </row>
    <row r="27" spans="1:5" ht="18.5" x14ac:dyDescent="0.45">
      <c r="A27" s="106">
        <v>202111312</v>
      </c>
      <c r="B27" s="55" t="s">
        <v>578</v>
      </c>
      <c r="C27" t="str">
        <f>VLOOKUP(B27,summary!$A$5:$B$5006,2,0)</f>
        <v>Yu Tiao 油条</v>
      </c>
      <c r="D27" s="91">
        <v>10</v>
      </c>
      <c r="E27" s="77"/>
    </row>
    <row r="28" spans="1:5" ht="18.5" x14ac:dyDescent="0.45">
      <c r="A28" s="106">
        <v>202111313</v>
      </c>
      <c r="B28" s="55" t="s">
        <v>291</v>
      </c>
      <c r="C28" t="str">
        <f>VLOOKUP(B28,summary!$A$5:$B$5006,2,0)</f>
        <v>Atap Seeds in Syrup亚嗒子</v>
      </c>
      <c r="D28" s="91">
        <v>1</v>
      </c>
      <c r="E28" s="77"/>
    </row>
    <row r="29" spans="1:5" ht="18.5" x14ac:dyDescent="0.45">
      <c r="A29" s="106">
        <v>202111313</v>
      </c>
      <c r="B29" s="55" t="s">
        <v>294</v>
      </c>
      <c r="C29" t="str">
        <f>VLOOKUP(B29,summary!$A$5:$B$5006,2,0)</f>
        <v>Chin Chow  仙 草</v>
      </c>
      <c r="D29" s="91">
        <v>1</v>
      </c>
      <c r="E29" s="77"/>
    </row>
    <row r="30" spans="1:5" ht="18.5" x14ac:dyDescent="0.45">
      <c r="A30" s="106">
        <v>202111313</v>
      </c>
      <c r="B30" s="55" t="s">
        <v>340</v>
      </c>
      <c r="C30" t="str">
        <f>VLOOKUP(B30,summary!$A$5:$B$5006,2,0)</f>
        <v>Pearl Barley 薏米</v>
      </c>
      <c r="D30" s="91">
        <v>1</v>
      </c>
      <c r="E30" s="77"/>
    </row>
    <row r="31" spans="1:5" ht="18.5" x14ac:dyDescent="0.45">
      <c r="A31" s="106">
        <v>202111313</v>
      </c>
      <c r="B31" s="55" t="s">
        <v>299</v>
      </c>
      <c r="C31" t="str">
        <f>VLOOKUP(B31,summary!$A$5:$B$5006,2,0)</f>
        <v>Red Bean红豆</v>
      </c>
      <c r="D31" s="91">
        <v>1</v>
      </c>
      <c r="E31" s="77"/>
    </row>
    <row r="32" spans="1:5" ht="18.5" x14ac:dyDescent="0.45">
      <c r="A32" s="106">
        <v>202111313</v>
      </c>
      <c r="B32" s="55" t="s">
        <v>322</v>
      </c>
      <c r="C32" t="str">
        <f>VLOOKUP(B32,summary!$A$5:$B$5006,2,0)</f>
        <v>Split Green Mung Bean豆畔</v>
      </c>
      <c r="D32" s="91">
        <v>1</v>
      </c>
      <c r="E32" s="77"/>
    </row>
    <row r="33" spans="1:5" ht="18.5" x14ac:dyDescent="0.45">
      <c r="A33" s="106">
        <v>202111313</v>
      </c>
      <c r="B33" s="55" t="s">
        <v>314</v>
      </c>
      <c r="C33" t="str">
        <f>VLOOKUP(B33,summary!$A$5:$B$5006,2,0)</f>
        <v>Green Bean 绿豆</v>
      </c>
      <c r="D33" s="91">
        <v>1</v>
      </c>
      <c r="E33" s="77"/>
    </row>
    <row r="34" spans="1:5" ht="18.5" x14ac:dyDescent="0.45">
      <c r="A34" s="106">
        <v>202111313</v>
      </c>
      <c r="B34" s="55" t="s">
        <v>660</v>
      </c>
      <c r="C34" t="str">
        <f>VLOOKUP(B34,summary!$A$5:$B$5006,2,0)</f>
        <v>Chendol浆咯</v>
      </c>
      <c r="D34" s="91">
        <v>2</v>
      </c>
      <c r="E34" s="77"/>
    </row>
    <row r="35" spans="1:5" ht="18.5" x14ac:dyDescent="0.45">
      <c r="A35" s="106">
        <v>202111313</v>
      </c>
      <c r="B35" s="55" t="s">
        <v>446</v>
      </c>
      <c r="C35" t="str">
        <f>VLOOKUP(B35,summary!$A$5:$B$5006,2,0)</f>
        <v>Lychee in Syrup荔枝</v>
      </c>
      <c r="D35" s="91">
        <v>2</v>
      </c>
      <c r="E35" s="77"/>
    </row>
    <row r="36" spans="1:5" ht="18.5" x14ac:dyDescent="0.45">
      <c r="A36" s="106">
        <v>202111313</v>
      </c>
      <c r="B36" s="55" t="s">
        <v>566</v>
      </c>
      <c r="C36" t="str">
        <f>VLOOKUP(B36,summary!$A$5:$B$5006,2,0)</f>
        <v>Lime 酸甘</v>
      </c>
      <c r="D36" s="91">
        <v>1</v>
      </c>
      <c r="E36" s="77"/>
    </row>
    <row r="37" spans="1:5" ht="18.5" x14ac:dyDescent="0.45">
      <c r="A37" s="106">
        <v>202111313</v>
      </c>
      <c r="B37" s="55" t="s">
        <v>572</v>
      </c>
      <c r="C37" t="str">
        <f>VLOOKUP(B37,summary!$A$5:$B$5006,2,0)</f>
        <v>Ginger 老姜</v>
      </c>
      <c r="D37" s="91">
        <v>1</v>
      </c>
      <c r="E37" s="77"/>
    </row>
    <row r="38" spans="1:5" ht="18.5" x14ac:dyDescent="0.45">
      <c r="A38" s="106">
        <v>202111313</v>
      </c>
      <c r="B38" s="55" t="s">
        <v>565</v>
      </c>
      <c r="C38" t="str">
        <f>VLOOKUP(B38,summary!$A$5:$B$5006,2,0)</f>
        <v>Pandan Leaf 班兰叶</v>
      </c>
      <c r="D38" s="91">
        <v>2</v>
      </c>
      <c r="E38" s="77"/>
    </row>
    <row r="39" spans="1:5" ht="18.5" x14ac:dyDescent="0.45">
      <c r="A39" s="106">
        <v>202111313</v>
      </c>
      <c r="B39" s="55" t="s">
        <v>559</v>
      </c>
      <c r="C39" t="str">
        <f>VLOOKUP(B39,summary!$A$5:$B$5006,2,0)</f>
        <v>Sweet Potato 番薯</v>
      </c>
      <c r="D39" s="91">
        <v>30</v>
      </c>
      <c r="E39" s="77"/>
    </row>
    <row r="40" spans="1:5" ht="18.5" x14ac:dyDescent="0.45">
      <c r="A40" s="106">
        <v>202111313</v>
      </c>
      <c r="B40" s="55" t="s">
        <v>562</v>
      </c>
      <c r="C40" t="str">
        <f>VLOOKUP(B40,summary!$A$5:$B$5006,2,0)</f>
        <v>Yam 芋头</v>
      </c>
      <c r="D40" s="91">
        <v>4</v>
      </c>
      <c r="E40" s="77"/>
    </row>
    <row r="41" spans="1:5" ht="18.5" x14ac:dyDescent="0.45">
      <c r="A41" s="106">
        <v>202111313</v>
      </c>
      <c r="B41" s="55" t="s">
        <v>578</v>
      </c>
      <c r="C41" t="str">
        <f>VLOOKUP(B41,summary!$A$5:$B$5006,2,0)</f>
        <v>Yu Tiao 油条</v>
      </c>
      <c r="D41" s="91">
        <v>10</v>
      </c>
      <c r="E41" s="77"/>
    </row>
    <row r="42" spans="1:5" ht="18.5" x14ac:dyDescent="0.45">
      <c r="A42" s="106">
        <v>202111314</v>
      </c>
      <c r="B42" s="55" t="s">
        <v>294</v>
      </c>
      <c r="C42" t="str">
        <f>VLOOKUP(B42,summary!$A$5:$B$5006,2,0)</f>
        <v>Chin Chow  仙 草</v>
      </c>
      <c r="D42" s="91">
        <v>2</v>
      </c>
      <c r="E42" s="77"/>
    </row>
    <row r="43" spans="1:5" ht="18.5" x14ac:dyDescent="0.45">
      <c r="A43" s="106">
        <v>202111314</v>
      </c>
      <c r="B43" s="55" t="s">
        <v>299</v>
      </c>
      <c r="C43" t="str">
        <f>VLOOKUP(B43,summary!$A$5:$B$5006,2,0)</f>
        <v>Red Bean红豆</v>
      </c>
      <c r="D43" s="91">
        <v>3</v>
      </c>
      <c r="E43" s="77"/>
    </row>
    <row r="44" spans="1:5" ht="18.5" x14ac:dyDescent="0.45">
      <c r="A44" s="106">
        <v>202111314</v>
      </c>
      <c r="B44" s="55" t="s">
        <v>340</v>
      </c>
      <c r="C44" t="str">
        <f>VLOOKUP(B44,summary!$A$5:$B$5006,2,0)</f>
        <v>Pearl Barley 薏米</v>
      </c>
      <c r="D44" s="91">
        <v>1</v>
      </c>
      <c r="E44" s="77"/>
    </row>
    <row r="45" spans="1:5" ht="18.5" x14ac:dyDescent="0.45">
      <c r="A45" s="106">
        <v>202111314</v>
      </c>
      <c r="B45" s="55" t="s">
        <v>454</v>
      </c>
      <c r="C45" t="str">
        <f>VLOOKUP(B45,summary!$A$5:$B$5006,2,0)</f>
        <v>Fruit Cocktail杂果</v>
      </c>
      <c r="D45" s="91">
        <v>1</v>
      </c>
      <c r="E45" s="77"/>
    </row>
    <row r="46" spans="1:5" ht="18.5" x14ac:dyDescent="0.45">
      <c r="A46" s="106">
        <v>202111314</v>
      </c>
      <c r="B46" s="55" t="s">
        <v>297</v>
      </c>
      <c r="C46" t="str">
        <f>VLOOKUP(B46,summary!$A$5:$B$5006,2,0)</f>
        <v>GingKo Nut (Peel off)白果仁</v>
      </c>
      <c r="D46" s="91">
        <v>1</v>
      </c>
      <c r="E46" s="77"/>
    </row>
    <row r="47" spans="1:5" ht="18.5" x14ac:dyDescent="0.45">
      <c r="A47" s="106">
        <v>202111314</v>
      </c>
      <c r="B47" s="55" t="s">
        <v>533</v>
      </c>
      <c r="C47" t="str">
        <f>VLOOKUP(B47,summary!$A$5:$B$5006,2,0)</f>
        <v>Brown Sugar 黑糖</v>
      </c>
      <c r="D47" s="91">
        <v>1</v>
      </c>
      <c r="E47" s="77"/>
    </row>
    <row r="48" spans="1:5" ht="18.5" x14ac:dyDescent="0.45">
      <c r="A48" s="106">
        <v>202111314</v>
      </c>
      <c r="B48" s="55" t="s">
        <v>545</v>
      </c>
      <c r="C48" t="str">
        <f>VLOOKUP(B48,summary!$A$5:$B$5006,2,0)</f>
        <v>Coconut Sugar椰糖</v>
      </c>
      <c r="D48" s="91">
        <v>1</v>
      </c>
      <c r="E48" s="77"/>
    </row>
    <row r="49" spans="1:5" ht="18.5" x14ac:dyDescent="0.45">
      <c r="A49" s="106">
        <v>202111314</v>
      </c>
      <c r="B49" s="55" t="s">
        <v>314</v>
      </c>
      <c r="C49" t="str">
        <f>VLOOKUP(B49,summary!$A$5:$B$5006,2,0)</f>
        <v>Green Bean 绿豆</v>
      </c>
      <c r="D49" s="91">
        <v>1</v>
      </c>
      <c r="E49" s="77"/>
    </row>
    <row r="50" spans="1:5" ht="18.5" x14ac:dyDescent="0.45">
      <c r="A50" s="106">
        <v>202111314</v>
      </c>
      <c r="B50" s="55" t="s">
        <v>660</v>
      </c>
      <c r="C50" t="str">
        <f>VLOOKUP(B50,summary!$A$5:$B$5006,2,0)</f>
        <v>Chendol浆咯</v>
      </c>
      <c r="D50" s="91">
        <v>1</v>
      </c>
      <c r="E50" s="77"/>
    </row>
    <row r="51" spans="1:5" ht="18.5" x14ac:dyDescent="0.45">
      <c r="A51" s="106">
        <v>202111314</v>
      </c>
      <c r="B51" s="55" t="s">
        <v>565</v>
      </c>
      <c r="C51" t="str">
        <f>VLOOKUP(B51,summary!$A$5:$B$5006,2,0)</f>
        <v>Pandan Leaf 班兰叶</v>
      </c>
      <c r="D51" s="91">
        <v>1</v>
      </c>
      <c r="E51" s="77"/>
    </row>
    <row r="52" spans="1:5" ht="18.5" x14ac:dyDescent="0.45">
      <c r="A52" s="106">
        <v>202111314</v>
      </c>
      <c r="B52" s="55" t="s">
        <v>578</v>
      </c>
      <c r="C52" t="str">
        <f>VLOOKUP(B52,summary!$A$5:$B$5006,2,0)</f>
        <v>Yu Tiao 油条</v>
      </c>
      <c r="D52" s="91">
        <v>20</v>
      </c>
      <c r="E52" s="77"/>
    </row>
    <row r="53" spans="1:5" ht="18.5" x14ac:dyDescent="0.45">
      <c r="A53" s="106">
        <v>202111314</v>
      </c>
      <c r="B53" s="55" t="s">
        <v>566</v>
      </c>
      <c r="C53" t="str">
        <f>VLOOKUP(B53,summary!$A$5:$B$5006,2,0)</f>
        <v>Lime 酸甘</v>
      </c>
      <c r="D53" s="91">
        <v>1</v>
      </c>
      <c r="E53" s="77"/>
    </row>
    <row r="54" spans="1:5" ht="18.5" x14ac:dyDescent="0.45">
      <c r="A54" s="106">
        <v>202111315</v>
      </c>
      <c r="B54" s="55" t="s">
        <v>646</v>
      </c>
      <c r="C54" t="str">
        <f>VLOOKUP(B54,summary!$A$5:$B$5006,2,0)</f>
        <v>Durian Puree 榴莲</v>
      </c>
      <c r="D54" s="91">
        <v>1</v>
      </c>
      <c r="E54" s="77"/>
    </row>
    <row r="55" spans="1:5" ht="18.5" x14ac:dyDescent="0.45">
      <c r="A55" s="106">
        <v>202111315</v>
      </c>
      <c r="B55" s="55" t="s">
        <v>658</v>
      </c>
      <c r="C55" t="str">
        <f>VLOOKUP(B55,summary!$A$5:$B$5006,2,0)</f>
        <v>Bobo Cha Cubes.摩摩喳喳</v>
      </c>
      <c r="D55" s="91">
        <v>2</v>
      </c>
      <c r="E55" s="77"/>
    </row>
    <row r="56" spans="1:5" ht="18.5" x14ac:dyDescent="0.45">
      <c r="A56" s="106">
        <v>202111315</v>
      </c>
      <c r="B56" s="55" t="s">
        <v>667</v>
      </c>
      <c r="C56" t="str">
        <f>VLOOKUP(B56,summary!$A$5:$B$5006,2,0)</f>
        <v>Pong Thai Hai (Wet) 碰大海</v>
      </c>
      <c r="D56" s="91">
        <v>1</v>
      </c>
      <c r="E56" s="77"/>
    </row>
    <row r="57" spans="1:5" ht="18.5" x14ac:dyDescent="0.45">
      <c r="A57" s="106">
        <v>202111315</v>
      </c>
      <c r="B57" s="55" t="s">
        <v>291</v>
      </c>
      <c r="C57" t="str">
        <f>VLOOKUP(B57,summary!$A$5:$B$5006,2,0)</f>
        <v>Atap Seeds in Syrup亚嗒子</v>
      </c>
      <c r="D57" s="91">
        <v>2</v>
      </c>
      <c r="E57" s="77"/>
    </row>
    <row r="58" spans="1:5" ht="18.5" x14ac:dyDescent="0.45">
      <c r="A58" s="106">
        <v>202111315</v>
      </c>
      <c r="B58" s="55" t="s">
        <v>305</v>
      </c>
      <c r="C58" t="str">
        <f>VLOOKUP(B58,summary!$A$5:$B$5006,2,0)</f>
        <v>Small Red Bean小红豆</v>
      </c>
      <c r="D58" s="55">
        <v>3</v>
      </c>
      <c r="E58" s="77"/>
    </row>
    <row r="59" spans="1:5" ht="18.5" x14ac:dyDescent="0.45">
      <c r="A59" s="106">
        <v>202111315</v>
      </c>
      <c r="B59" s="55" t="s">
        <v>314</v>
      </c>
      <c r="C59" t="str">
        <f>VLOOKUP(B59,summary!$A$5:$B$5006,2,0)</f>
        <v>Green Bean 绿豆</v>
      </c>
      <c r="D59" s="55">
        <v>2</v>
      </c>
      <c r="E59" s="77"/>
    </row>
    <row r="60" spans="1:5" ht="18.5" x14ac:dyDescent="0.45">
      <c r="A60" s="106">
        <v>202111315</v>
      </c>
      <c r="B60" s="55" t="s">
        <v>331</v>
      </c>
      <c r="C60" t="str">
        <f>VLOOKUP(B60,summary!$A$5:$B$5006,2,0)</f>
        <v>Black Glutinous Rice 黑糯米</v>
      </c>
      <c r="D60" s="55">
        <v>1</v>
      </c>
      <c r="E60" s="77"/>
    </row>
    <row r="61" spans="1:5" ht="18.5" x14ac:dyDescent="0.45">
      <c r="A61" s="106">
        <v>202111315</v>
      </c>
      <c r="B61" s="55" t="s">
        <v>340</v>
      </c>
      <c r="C61" t="str">
        <f>VLOOKUP(B61,summary!$A$5:$B$5006,2,0)</f>
        <v>Pearl Barley 薏米</v>
      </c>
      <c r="D61" s="55">
        <v>1</v>
      </c>
      <c r="E61" s="77"/>
    </row>
    <row r="62" spans="1:5" ht="18.5" x14ac:dyDescent="0.45">
      <c r="A62" s="106">
        <v>202111315</v>
      </c>
      <c r="B62" s="55" t="s">
        <v>359</v>
      </c>
      <c r="C62" t="str">
        <f>VLOOKUP(B62,summary!$A$5:$B$5006,2,0)</f>
        <v>Fungus黄 木耳朵</v>
      </c>
      <c r="D62" s="55">
        <v>1</v>
      </c>
      <c r="E62" s="77"/>
    </row>
    <row r="63" spans="1:5" ht="18.5" x14ac:dyDescent="0.45">
      <c r="A63" s="106">
        <v>202111315</v>
      </c>
      <c r="B63" s="55" t="s">
        <v>364</v>
      </c>
      <c r="C63" t="str">
        <f>VLOOKUP(B63,summary!$A$5:$B$5006,2,0)</f>
        <v>Red Date 红枣</v>
      </c>
      <c r="D63" s="55">
        <v>2</v>
      </c>
      <c r="E63" s="77"/>
    </row>
    <row r="64" spans="1:5" ht="18.5" x14ac:dyDescent="0.45">
      <c r="A64" s="106">
        <v>202111315</v>
      </c>
      <c r="B64" s="55" t="s">
        <v>495</v>
      </c>
      <c r="C64" t="str">
        <f>VLOOKUP(B64,summary!$A$5:$B$5006,2,0)</f>
        <v>Coconut Milk 椰浆</v>
      </c>
      <c r="D64" s="55">
        <v>1</v>
      </c>
      <c r="E64" s="77"/>
    </row>
    <row r="65" spans="1:5" ht="18.5" x14ac:dyDescent="0.45">
      <c r="A65" s="106">
        <v>202111315</v>
      </c>
      <c r="B65" s="55" t="s">
        <v>558</v>
      </c>
      <c r="C65" t="str">
        <f>VLOOKUP(B65,summary!$A$5:$B$5006,2,0)</f>
        <v>Tapioca木薯</v>
      </c>
      <c r="D65" s="55">
        <v>10</v>
      </c>
      <c r="E65" s="77"/>
    </row>
    <row r="66" spans="1:5" ht="18.5" x14ac:dyDescent="0.45">
      <c r="A66" s="106">
        <v>202111315</v>
      </c>
      <c r="B66" s="55" t="s">
        <v>583</v>
      </c>
      <c r="C66" t="str">
        <f>VLOOKUP(B66,summary!$A$5:$B$5006,2,0)</f>
        <v>Food Coloring - Liquid)颜色-水</v>
      </c>
      <c r="D66" s="55">
        <v>1</v>
      </c>
      <c r="E66" s="77"/>
    </row>
    <row r="67" spans="1:5" ht="18.5" x14ac:dyDescent="0.45">
      <c r="A67" s="106">
        <v>202111316</v>
      </c>
      <c r="B67" s="55" t="s">
        <v>351</v>
      </c>
      <c r="C67" t="str">
        <f>VLOOKUP(B67,summary!$A$5:$B$5006,2,0)</f>
        <v>Dried Longan 龙眼干</v>
      </c>
      <c r="D67" s="55">
        <v>3</v>
      </c>
      <c r="E67" s="77"/>
    </row>
    <row r="68" spans="1:5" ht="18.5" x14ac:dyDescent="0.45">
      <c r="A68" s="106">
        <v>202111317</v>
      </c>
      <c r="B68" s="55" t="s">
        <v>559</v>
      </c>
      <c r="C68" t="str">
        <f>VLOOKUP(B68,summary!$A$5:$B$5006,2,0)</f>
        <v>Sweet Potato 番薯</v>
      </c>
      <c r="D68" s="91">
        <v>60</v>
      </c>
      <c r="E68" s="77"/>
    </row>
    <row r="69" spans="1:5" ht="18.5" x14ac:dyDescent="0.45">
      <c r="A69" s="106">
        <v>202111318</v>
      </c>
      <c r="B69" s="55" t="s">
        <v>647</v>
      </c>
      <c r="C69" t="str">
        <f>VLOOKUP(B69,summary!$A$5:$B$5006,2,0)</f>
        <v>Mango Puree芒果</v>
      </c>
      <c r="D69" s="91">
        <v>2</v>
      </c>
      <c r="E69" s="77"/>
    </row>
    <row r="70" spans="1:5" ht="18.5" x14ac:dyDescent="0.45">
      <c r="A70" s="106">
        <v>202111318</v>
      </c>
      <c r="B70" s="55" t="s">
        <v>646</v>
      </c>
      <c r="C70" t="str">
        <f>VLOOKUP(B70,summary!$A$5:$B$5006,2,0)</f>
        <v>Durian Puree 榴莲</v>
      </c>
      <c r="D70" s="91">
        <v>2</v>
      </c>
      <c r="E70" s="77"/>
    </row>
    <row r="71" spans="1:5" ht="18.5" x14ac:dyDescent="0.45">
      <c r="A71" s="106">
        <v>202111318</v>
      </c>
      <c r="B71" s="55" t="s">
        <v>648</v>
      </c>
      <c r="C71" t="str">
        <f>VLOOKUP(B71,summary!$A$5:$B$5006,2,0)</f>
        <v>Strawberry Puree草莓</v>
      </c>
      <c r="D71" s="91">
        <v>1</v>
      </c>
      <c r="E71" s="77"/>
    </row>
    <row r="72" spans="1:5" ht="18.5" x14ac:dyDescent="0.45">
      <c r="A72" s="106">
        <v>202111318</v>
      </c>
      <c r="B72" s="55" t="s">
        <v>254</v>
      </c>
      <c r="C72" t="str">
        <f>VLOOKUP(B72,summary!$A$5:$B$5006,2,0)</f>
        <v>Sweet Potato Powder番薯粉</v>
      </c>
      <c r="D72" s="91">
        <v>1</v>
      </c>
      <c r="E72" s="77"/>
    </row>
    <row r="73" spans="1:5" ht="18.5" x14ac:dyDescent="0.45">
      <c r="A73" s="106">
        <v>202111318</v>
      </c>
      <c r="B73" s="55" t="s">
        <v>200</v>
      </c>
      <c r="C73" t="str">
        <f>VLOOKUP(B73,summary!$A$5:$B$5006,2,0)</f>
        <v>Tadpole蝌蚪</v>
      </c>
      <c r="D73" s="91">
        <v>1</v>
      </c>
      <c r="E73" s="77"/>
    </row>
    <row r="74" spans="1:5" ht="18.5" x14ac:dyDescent="0.45">
      <c r="A74" s="106">
        <v>202111318</v>
      </c>
      <c r="B74" s="55" t="s">
        <v>289</v>
      </c>
      <c r="C74" t="str">
        <f>VLOOKUP(B74,summary!$A$5:$B$5006,2,0)</f>
        <v>Atap Seeds in Syrup亚嗒子</v>
      </c>
      <c r="D74" s="91">
        <v>2</v>
      </c>
      <c r="E74" s="77"/>
    </row>
    <row r="75" spans="1:5" ht="18.5" x14ac:dyDescent="0.45">
      <c r="A75" s="106">
        <v>202111318</v>
      </c>
      <c r="B75" s="55" t="s">
        <v>298</v>
      </c>
      <c r="C75" t="str">
        <f>VLOOKUP(B75,summary!$A$5:$B$5006,2,0)</f>
        <v>Red Bean红豆</v>
      </c>
      <c r="D75" s="91">
        <v>1</v>
      </c>
      <c r="E75" s="77"/>
    </row>
    <row r="76" spans="1:5" ht="18.5" x14ac:dyDescent="0.45">
      <c r="A76" s="106">
        <v>202111318</v>
      </c>
      <c r="B76" s="55" t="s">
        <v>313</v>
      </c>
      <c r="C76" t="str">
        <f>VLOOKUP(B76,summary!$A$5:$B$5006,2,0)</f>
        <v>Green Bean 绿豆</v>
      </c>
      <c r="D76" s="91">
        <v>1</v>
      </c>
      <c r="E76" s="77"/>
    </row>
    <row r="77" spans="1:5" ht="18.5" x14ac:dyDescent="0.45">
      <c r="A77" s="106">
        <v>202111318</v>
      </c>
      <c r="B77" s="55" t="s">
        <v>322</v>
      </c>
      <c r="C77" t="str">
        <f>VLOOKUP(B77,summary!$A$5:$B$5006,2,0)</f>
        <v>Split Green Mung Bean豆畔</v>
      </c>
      <c r="D77" s="91">
        <v>1</v>
      </c>
      <c r="E77" s="77"/>
    </row>
    <row r="78" spans="1:5" ht="18.5" x14ac:dyDescent="0.45">
      <c r="A78" s="106">
        <v>202111318</v>
      </c>
      <c r="B78" s="55" t="s">
        <v>331</v>
      </c>
      <c r="C78" t="str">
        <f>VLOOKUP(B78,summary!$A$5:$B$5006,2,0)</f>
        <v>Black Glutinous Rice 黑糯米</v>
      </c>
      <c r="D78" s="91">
        <v>1</v>
      </c>
      <c r="E78" s="77"/>
    </row>
    <row r="79" spans="1:5" ht="18.5" x14ac:dyDescent="0.45">
      <c r="A79" s="106">
        <v>202111318</v>
      </c>
      <c r="B79" s="55" t="s">
        <v>338</v>
      </c>
      <c r="C79" t="str">
        <f>VLOOKUP(B79,summary!$A$5:$B$5006,2,0)</f>
        <v>White Wheat 大麦</v>
      </c>
      <c r="D79" s="91">
        <v>1</v>
      </c>
      <c r="E79" s="77"/>
    </row>
    <row r="80" spans="1:5" ht="18.5" x14ac:dyDescent="0.45">
      <c r="A80" s="106">
        <v>202111318</v>
      </c>
      <c r="B80" s="55" t="s">
        <v>351</v>
      </c>
      <c r="C80" t="str">
        <f>VLOOKUP(B80,summary!$A$5:$B$5006,2,0)</f>
        <v>Dried Longan 龙眼干</v>
      </c>
      <c r="D80" s="91">
        <v>4</v>
      </c>
      <c r="E80" s="77"/>
    </row>
    <row r="81" spans="1:5" ht="18.5" x14ac:dyDescent="0.45">
      <c r="A81" s="106">
        <v>202111318</v>
      </c>
      <c r="B81" s="55" t="s">
        <v>355</v>
      </c>
      <c r="C81" t="str">
        <f>VLOOKUP(B81,summary!$A$5:$B$5006,2,0)</f>
        <v>Fungus 黄木耳</v>
      </c>
      <c r="D81" s="91">
        <v>1</v>
      </c>
      <c r="E81" s="77"/>
    </row>
    <row r="82" spans="1:5" ht="18.5" x14ac:dyDescent="0.45">
      <c r="A82" s="106">
        <v>202111318</v>
      </c>
      <c r="B82" s="55" t="s">
        <v>430</v>
      </c>
      <c r="C82" t="str">
        <f>VLOOKUP(B82,summary!$A$5:$B$5006,2,0)</f>
        <v>Sea Coconut海底椰</v>
      </c>
      <c r="D82" s="91">
        <v>1</v>
      </c>
      <c r="E82" s="77"/>
    </row>
    <row r="83" spans="1:5" ht="18.5" x14ac:dyDescent="0.45">
      <c r="A83" s="106">
        <v>202111318</v>
      </c>
      <c r="B83" s="55" t="s">
        <v>559</v>
      </c>
      <c r="C83" t="str">
        <f>VLOOKUP(B83,summary!$A$5:$B$5006,2,0)</f>
        <v>Sweet Potato 番薯</v>
      </c>
      <c r="D83" s="91">
        <v>25</v>
      </c>
      <c r="E83" s="77"/>
    </row>
    <row r="84" spans="1:5" ht="18.5" x14ac:dyDescent="0.45">
      <c r="A84" s="106">
        <v>202111318</v>
      </c>
      <c r="B84" s="55" t="s">
        <v>562</v>
      </c>
      <c r="C84" t="str">
        <f>VLOOKUP(B84,summary!$A$5:$B$5006,2,0)</f>
        <v>Yam 芋头</v>
      </c>
      <c r="D84" s="91">
        <v>3</v>
      </c>
      <c r="E84" s="77"/>
    </row>
    <row r="85" spans="1:5" ht="18.5" x14ac:dyDescent="0.45">
      <c r="A85" s="106">
        <v>202111318</v>
      </c>
      <c r="B85" s="55" t="s">
        <v>566</v>
      </c>
      <c r="C85" t="str">
        <f>VLOOKUP(B85,summary!$A$5:$B$5006,2,0)</f>
        <v>Lime 酸甘</v>
      </c>
      <c r="D85" s="91">
        <v>1</v>
      </c>
      <c r="E85" s="77"/>
    </row>
    <row r="86" spans="1:5" ht="18.5" x14ac:dyDescent="0.45">
      <c r="A86" s="106">
        <v>202111318</v>
      </c>
      <c r="B86" s="55" t="s">
        <v>537</v>
      </c>
      <c r="C86" t="str">
        <f>VLOOKUP(B86,summary!$A$5:$B$5006,2,0)</f>
        <v>Fine Sugar 白糖</v>
      </c>
      <c r="D86" s="91">
        <v>2</v>
      </c>
      <c r="E86" s="77"/>
    </row>
    <row r="87" spans="1:5" ht="18.5" x14ac:dyDescent="0.45">
      <c r="A87" s="106">
        <v>202111318</v>
      </c>
      <c r="B87" s="55" t="s">
        <v>565</v>
      </c>
      <c r="C87" t="str">
        <f>VLOOKUP(B87,summary!$A$5:$B$5006,2,0)</f>
        <v>Pandan Leaf 班兰叶</v>
      </c>
      <c r="D87" s="91">
        <v>3</v>
      </c>
      <c r="E87" s="77"/>
    </row>
    <row r="88" spans="1:5" ht="18.5" x14ac:dyDescent="0.45">
      <c r="A88" s="106">
        <v>202111319</v>
      </c>
      <c r="B88" s="55" t="s">
        <v>343</v>
      </c>
      <c r="C88" t="str">
        <f>VLOOKUP(B88,summary!$A$5:$B$5006,2,0)</f>
        <v>Big Sago 大丸</v>
      </c>
      <c r="D88" s="91">
        <v>1</v>
      </c>
      <c r="E88" s="77"/>
    </row>
    <row r="89" spans="1:5" ht="18.5" x14ac:dyDescent="0.45">
      <c r="A89" s="106">
        <v>202111319</v>
      </c>
      <c r="B89" s="55" t="s">
        <v>368</v>
      </c>
      <c r="C89" t="str">
        <f>VLOOKUP(B89,summary!$A$5:$B$5006,2,0)</f>
        <v>GingKo Nut白果粒</v>
      </c>
      <c r="D89" s="91">
        <v>3</v>
      </c>
      <c r="E89" s="77"/>
    </row>
    <row r="90" spans="1:5" ht="18.5" x14ac:dyDescent="0.45">
      <c r="A90" s="106">
        <v>202111319</v>
      </c>
      <c r="B90" s="55" t="s">
        <v>258</v>
      </c>
      <c r="C90" t="str">
        <f>VLOOKUP(B90,summary!$A$5:$B$5006,2,0)</f>
        <v>Sweet Potato Powder番薯粉</v>
      </c>
      <c r="D90" s="91">
        <v>1</v>
      </c>
      <c r="E90" s="77"/>
    </row>
    <row r="91" spans="1:5" ht="18.5" x14ac:dyDescent="0.45">
      <c r="A91" s="106">
        <v>202111319</v>
      </c>
      <c r="B91" s="55" t="s">
        <v>579</v>
      </c>
      <c r="C91" t="str">
        <f>VLOOKUP(B91,summary!$A$5:$B$5006,2,0)</f>
        <v>Food Coloring - Liquid)颜色-水</v>
      </c>
      <c r="D91" s="91">
        <v>2</v>
      </c>
      <c r="E91" s="77"/>
    </row>
    <row r="92" spans="1:5" ht="18.5" x14ac:dyDescent="0.45">
      <c r="A92" s="106">
        <v>202111320</v>
      </c>
      <c r="B92" s="55" t="s">
        <v>299</v>
      </c>
      <c r="C92" t="str">
        <f>VLOOKUP(B92,summary!$A$5:$B$5006,2,0)</f>
        <v>Red Bean红豆</v>
      </c>
      <c r="D92" s="91">
        <v>4</v>
      </c>
      <c r="E92" s="77"/>
    </row>
    <row r="93" spans="1:5" ht="18.5" x14ac:dyDescent="0.45">
      <c r="A93" s="106">
        <v>202111320</v>
      </c>
      <c r="B93" s="55" t="s">
        <v>252</v>
      </c>
      <c r="C93" t="str">
        <f>VLOOKUP(B93,summary!$A$5:$B$5006,2,0)</f>
        <v>Sweet Potato Powder番薯粉</v>
      </c>
      <c r="D93" s="91">
        <v>1</v>
      </c>
      <c r="E93" s="77"/>
    </row>
    <row r="94" spans="1:5" ht="18.5" x14ac:dyDescent="0.45">
      <c r="A94" s="106">
        <v>202111320</v>
      </c>
      <c r="B94" s="55" t="s">
        <v>269</v>
      </c>
      <c r="C94" t="str">
        <f>VLOOKUP(B94,summary!$A$5:$B$5006,2,0)</f>
        <v>Potato Starch 风车粉</v>
      </c>
      <c r="D94" s="91">
        <v>4</v>
      </c>
      <c r="E94" s="77"/>
    </row>
    <row r="95" spans="1:5" ht="18.5" x14ac:dyDescent="0.45">
      <c r="A95" s="106">
        <v>202111320</v>
      </c>
      <c r="B95" s="55" t="s">
        <v>289</v>
      </c>
      <c r="C95" t="str">
        <f>VLOOKUP(B95,summary!$A$5:$B$5006,2,0)</f>
        <v>Atap Seeds in Syrup亚嗒子</v>
      </c>
      <c r="D95" s="91">
        <v>2</v>
      </c>
      <c r="E95" s="77"/>
    </row>
    <row r="96" spans="1:5" ht="18.5" customHeight="1" x14ac:dyDescent="0.45">
      <c r="A96" s="106">
        <v>202111320</v>
      </c>
      <c r="B96" s="55" t="s">
        <v>314</v>
      </c>
      <c r="C96" t="str">
        <f>VLOOKUP(B96,summary!$A$5:$B$5006,2,0)</f>
        <v>Green Bean 绿豆</v>
      </c>
      <c r="D96" s="91">
        <v>1</v>
      </c>
      <c r="E96" s="77"/>
    </row>
    <row r="97" spans="1:5" ht="18.5" customHeight="1" x14ac:dyDescent="0.45">
      <c r="A97" s="106">
        <v>202111320</v>
      </c>
      <c r="B97" s="55" t="s">
        <v>322</v>
      </c>
      <c r="C97" t="str">
        <f>VLOOKUP(B97,summary!$A$5:$B$5006,2,0)</f>
        <v>Split Green Mung Bean豆畔</v>
      </c>
      <c r="D97" s="91">
        <v>2</v>
      </c>
      <c r="E97" s="77"/>
    </row>
    <row r="98" spans="1:5" ht="18.5" customHeight="1" x14ac:dyDescent="0.45">
      <c r="A98" s="106">
        <v>202111320</v>
      </c>
      <c r="B98" s="55" t="s">
        <v>351</v>
      </c>
      <c r="C98" t="str">
        <f>VLOOKUP(B98,summary!$A$5:$B$5006,2,0)</f>
        <v>Dried Longan 龙眼干</v>
      </c>
      <c r="D98" s="91">
        <v>4</v>
      </c>
      <c r="E98" s="77"/>
    </row>
    <row r="99" spans="1:5" ht="18.5" customHeight="1" x14ac:dyDescent="0.45">
      <c r="A99" s="106">
        <v>202111320</v>
      </c>
      <c r="B99" s="55" t="s">
        <v>458</v>
      </c>
      <c r="C99" t="str">
        <f>VLOOKUP(B99,summary!$A$5:$B$5006,2,0)</f>
        <v>Cream Corn玉米浆</v>
      </c>
      <c r="D99" s="91">
        <v>1</v>
      </c>
      <c r="E99" s="77"/>
    </row>
    <row r="100" spans="1:5" ht="18.5" customHeight="1" x14ac:dyDescent="0.45">
      <c r="A100" s="106">
        <v>202111321</v>
      </c>
      <c r="B100" s="55" t="s">
        <v>658</v>
      </c>
      <c r="C100" t="str">
        <f>VLOOKUP(B100,summary!$A$5:$B$5006,2,0)</f>
        <v>Bobo Cha Cubes.摩摩喳喳</v>
      </c>
      <c r="D100" s="91">
        <v>3</v>
      </c>
      <c r="E100" s="77"/>
    </row>
    <row r="101" spans="1:5" ht="18.5" customHeight="1" x14ac:dyDescent="0.45">
      <c r="A101" s="106">
        <v>202111321</v>
      </c>
      <c r="B101" s="55" t="s">
        <v>667</v>
      </c>
      <c r="C101" t="str">
        <f>VLOOKUP(B101,summary!$A$5:$B$5006,2,0)</f>
        <v>Pong Thai Hai (Wet) 碰大海</v>
      </c>
      <c r="D101" s="91">
        <v>3</v>
      </c>
      <c r="E101" s="77"/>
    </row>
    <row r="102" spans="1:5" ht="18.5" customHeight="1" x14ac:dyDescent="0.45">
      <c r="A102" s="106">
        <v>202111321</v>
      </c>
      <c r="B102" s="55" t="s">
        <v>351</v>
      </c>
      <c r="C102" t="str">
        <f>VLOOKUP(B102,summary!$A$5:$B$5006,2,0)</f>
        <v>Dried Longan 龙眼干</v>
      </c>
      <c r="D102" s="91">
        <v>3</v>
      </c>
      <c r="E102" s="77"/>
    </row>
    <row r="103" spans="1:5" ht="18.5" customHeight="1" x14ac:dyDescent="0.45">
      <c r="A103" s="106">
        <v>202111321</v>
      </c>
      <c r="B103" s="55" t="s">
        <v>291</v>
      </c>
      <c r="C103" t="str">
        <f>VLOOKUP(B103,summary!$A$5:$B$5006,2,0)</f>
        <v>Atap Seeds in Syrup亚嗒子</v>
      </c>
      <c r="D103" s="91">
        <v>2</v>
      </c>
      <c r="E103" s="77"/>
    </row>
    <row r="104" spans="1:5" ht="18.5" customHeight="1" x14ac:dyDescent="0.45">
      <c r="A104" s="106">
        <v>202111321</v>
      </c>
      <c r="B104" s="55" t="s">
        <v>530</v>
      </c>
      <c r="C104" t="str">
        <f>VLOOKUP(B104,summary!$A$5:$B$5006,2,0)</f>
        <v>Rock Sugar冰糖</v>
      </c>
      <c r="D104" s="91">
        <v>3</v>
      </c>
      <c r="E104" s="77"/>
    </row>
    <row r="105" spans="1:5" ht="18.5" customHeight="1" x14ac:dyDescent="0.45">
      <c r="A105" s="106">
        <v>202111321</v>
      </c>
      <c r="B105" s="55" t="s">
        <v>495</v>
      </c>
      <c r="C105" t="str">
        <f>VLOOKUP(B105,summary!$A$5:$B$5006,2,0)</f>
        <v>Coconut Milk 椰浆</v>
      </c>
      <c r="D105" s="78">
        <v>2</v>
      </c>
      <c r="E105" s="77"/>
    </row>
    <row r="106" spans="1:5" ht="18.5" customHeight="1" x14ac:dyDescent="0.45">
      <c r="A106" s="106">
        <v>202111321</v>
      </c>
      <c r="B106" s="55" t="s">
        <v>458</v>
      </c>
      <c r="C106" t="str">
        <f>VLOOKUP(B106,summary!$A$5:$B$5006,2,0)</f>
        <v>Cream Corn玉米浆</v>
      </c>
      <c r="D106" s="78">
        <v>1</v>
      </c>
      <c r="E106" s="77"/>
    </row>
    <row r="107" spans="1:5" ht="18.5" customHeight="1" x14ac:dyDescent="0.45">
      <c r="A107" s="106">
        <v>202111321</v>
      </c>
      <c r="B107" s="55" t="s">
        <v>297</v>
      </c>
      <c r="C107" t="str">
        <f>VLOOKUP(B107,summary!$A$5:$B$5006,2,0)</f>
        <v>GingKo Nut (Peel off)白果仁</v>
      </c>
      <c r="D107" s="78">
        <v>5</v>
      </c>
      <c r="E107" s="77"/>
    </row>
    <row r="108" spans="1:5" ht="18.5" customHeight="1" x14ac:dyDescent="0.45">
      <c r="A108" s="106">
        <v>202111322</v>
      </c>
      <c r="B108" s="55" t="s">
        <v>537</v>
      </c>
      <c r="C108" t="str">
        <f>VLOOKUP(B108,summary!$A$5:$B$5006,2,0)</f>
        <v>Fine Sugar 白糖</v>
      </c>
      <c r="D108" s="78">
        <v>2</v>
      </c>
      <c r="E108" s="77"/>
    </row>
    <row r="109" spans="1:5" ht="18.5" customHeight="1" x14ac:dyDescent="0.45">
      <c r="A109" s="106">
        <v>202111323</v>
      </c>
      <c r="B109" s="55" t="s">
        <v>660</v>
      </c>
      <c r="C109" t="str">
        <f>VLOOKUP(B109,summary!$A$5:$B$5006,2,0)</f>
        <v>Chendol浆咯</v>
      </c>
      <c r="D109" s="78">
        <v>1</v>
      </c>
      <c r="E109" s="77"/>
    </row>
    <row r="110" spans="1:5" ht="18.5" customHeight="1" x14ac:dyDescent="0.45">
      <c r="A110" s="106">
        <v>202111323</v>
      </c>
      <c r="B110" s="55" t="s">
        <v>294</v>
      </c>
      <c r="C110" t="str">
        <f>VLOOKUP(B110,summary!$A$5:$B$5006,2,0)</f>
        <v>Chin Chow  仙 草</v>
      </c>
      <c r="D110" s="78">
        <v>5</v>
      </c>
      <c r="E110" s="77"/>
    </row>
    <row r="111" spans="1:5" ht="18.5" customHeight="1" x14ac:dyDescent="0.45">
      <c r="A111" s="106">
        <v>202111323</v>
      </c>
      <c r="B111" s="55" t="s">
        <v>340</v>
      </c>
      <c r="C111" t="str">
        <f>VLOOKUP(B111,summary!$A$5:$B$5006,2,0)</f>
        <v>Pearl Barley 薏米</v>
      </c>
      <c r="D111" s="78">
        <v>1</v>
      </c>
      <c r="E111" s="77"/>
    </row>
    <row r="112" spans="1:5" ht="18.5" customHeight="1" x14ac:dyDescent="0.45">
      <c r="A112" s="106">
        <v>202111323</v>
      </c>
      <c r="B112" s="55" t="s">
        <v>351</v>
      </c>
      <c r="C112" t="str">
        <f>VLOOKUP(B112,summary!$A$5:$B$5006,2,0)</f>
        <v>Dried Longan 龙眼干</v>
      </c>
      <c r="D112" s="78">
        <v>1</v>
      </c>
      <c r="E112" s="77"/>
    </row>
    <row r="113" spans="1:7" ht="18.5" customHeight="1" x14ac:dyDescent="0.45">
      <c r="A113" s="106">
        <v>202111323</v>
      </c>
      <c r="B113" s="55" t="s">
        <v>299</v>
      </c>
      <c r="C113" t="str">
        <f>VLOOKUP(B113,summary!$A$5:$B$5006,2,0)</f>
        <v>Red Bean红豆</v>
      </c>
      <c r="D113" s="78">
        <v>1</v>
      </c>
      <c r="E113" s="77"/>
    </row>
    <row r="114" spans="1:7" ht="18.5" customHeight="1" x14ac:dyDescent="0.45">
      <c r="A114" s="106">
        <v>202111323</v>
      </c>
      <c r="B114" s="55" t="s">
        <v>355</v>
      </c>
      <c r="C114" t="str">
        <f>VLOOKUP(B114,summary!$A$5:$B$5006,2,0)</f>
        <v>Fungus 黄木耳</v>
      </c>
      <c r="D114" s="78">
        <v>1</v>
      </c>
      <c r="E114" s="77"/>
    </row>
    <row r="115" spans="1:7" ht="18.5" customHeight="1" x14ac:dyDescent="0.45">
      <c r="A115" s="106">
        <v>202111323</v>
      </c>
      <c r="B115" s="55" t="s">
        <v>501</v>
      </c>
      <c r="C115" t="str">
        <f>VLOOKUP(B115,summary!$A$5:$B$5006,2,0)</f>
        <v>Coconut Milk 椰浆</v>
      </c>
      <c r="D115" s="78">
        <v>1</v>
      </c>
      <c r="E115" s="77"/>
    </row>
    <row r="116" spans="1:7" ht="18.5" customHeight="1" x14ac:dyDescent="0.45">
      <c r="A116" s="106">
        <v>202111324</v>
      </c>
      <c r="B116" s="55" t="s">
        <v>687</v>
      </c>
      <c r="C116" t="str">
        <f>VLOOKUP(B116,summary!$A$5:$B$5006,2,0)</f>
        <v>Sweet Potato Q - Orange番薯粉圆</v>
      </c>
      <c r="D116" s="78">
        <v>2</v>
      </c>
      <c r="E116" s="77"/>
    </row>
    <row r="117" spans="1:7" ht="18.5" customHeight="1" x14ac:dyDescent="0.45">
      <c r="A117" s="106">
        <v>202111324</v>
      </c>
      <c r="B117" s="55" t="s">
        <v>690</v>
      </c>
      <c r="C117" t="str">
        <f>VLOOKUP(B117,summary!$A$5:$B$5006,2,0)</f>
        <v>Sweet Potato Q - Purple紫番薯粉圆</v>
      </c>
      <c r="D117" s="78">
        <v>1</v>
      </c>
      <c r="E117" s="77"/>
    </row>
    <row r="118" spans="1:7" ht="18.5" customHeight="1" x14ac:dyDescent="0.45">
      <c r="A118" s="106">
        <v>202111324</v>
      </c>
      <c r="B118" s="55" t="s">
        <v>692</v>
      </c>
      <c r="C118" t="str">
        <f>VLOOKUP(B118,summary!$A$5:$B$5006,2,0)</f>
        <v>Taro Q - White芋头粉圆</v>
      </c>
      <c r="D118" s="78">
        <v>1</v>
      </c>
      <c r="E118" s="77"/>
    </row>
    <row r="119" spans="1:7" ht="18.5" customHeight="1" x14ac:dyDescent="0.45">
      <c r="A119" s="106">
        <v>202111324</v>
      </c>
      <c r="B119" s="55" t="s">
        <v>686</v>
      </c>
      <c r="C119" t="str">
        <f>VLOOKUP(B119,summary!$A$5:$B$5006,2,0)</f>
        <v>Citrus Plum Concentrate Juice 柑桔梅子汁</v>
      </c>
      <c r="D119" s="78">
        <v>5</v>
      </c>
      <c r="E119" s="77"/>
    </row>
    <row r="120" spans="1:7" ht="18.5" customHeight="1" x14ac:dyDescent="0.45">
      <c r="A120" s="106">
        <v>202111324</v>
      </c>
      <c r="B120" s="55" t="s">
        <v>441</v>
      </c>
      <c r="C120" t="str">
        <f>VLOOKUP(B120,summary!$A$5:$B$5006,2,0)</f>
        <v>Longan in Syrup龙眼</v>
      </c>
      <c r="D120" s="78">
        <v>4</v>
      </c>
      <c r="E120" s="77"/>
    </row>
    <row r="121" spans="1:7" ht="18.5" customHeight="1" x14ac:dyDescent="0.45">
      <c r="A121" s="106">
        <v>202111324</v>
      </c>
      <c r="B121" s="55" t="s">
        <v>593</v>
      </c>
      <c r="C121" t="str">
        <f>VLOOKUP(B121,summary!$A$5:$B$5006,2,0)</f>
        <v>Food Coloring 颜色</v>
      </c>
      <c r="D121" s="78">
        <v>2</v>
      </c>
      <c r="E121" s="77"/>
    </row>
    <row r="122" spans="1:7" ht="18.5" customHeight="1" x14ac:dyDescent="0.45">
      <c r="A122" s="106">
        <v>202111324</v>
      </c>
      <c r="B122" s="55" t="s">
        <v>433</v>
      </c>
      <c r="C122" t="str">
        <f>VLOOKUP(B122,summary!$A$5:$B$5006,2,0)</f>
        <v>Sea Coconut海底椰</v>
      </c>
      <c r="D122" s="78">
        <v>3</v>
      </c>
      <c r="E122" s="77"/>
    </row>
    <row r="123" spans="1:7" ht="18.5" customHeight="1" x14ac:dyDescent="0.45">
      <c r="A123" s="106">
        <v>202111324</v>
      </c>
      <c r="B123" s="55" t="s">
        <v>297</v>
      </c>
      <c r="C123" t="str">
        <f>VLOOKUP(B123,summary!$A$5:$B$5006,2,0)</f>
        <v>GingKo Nut (Peel off)白果仁</v>
      </c>
      <c r="D123" s="78">
        <v>3</v>
      </c>
      <c r="E123" s="77"/>
    </row>
    <row r="124" spans="1:7" ht="18.5" customHeight="1" x14ac:dyDescent="0.45">
      <c r="A124" s="106">
        <v>202111324</v>
      </c>
      <c r="B124" s="109" t="s">
        <v>944</v>
      </c>
      <c r="C124" t="e">
        <f>VLOOKUP(B124,summary!$A$5:$B$5006,2,0)</f>
        <v>#N/A</v>
      </c>
      <c r="D124" s="78">
        <v>1</v>
      </c>
      <c r="E124" s="107" t="s">
        <v>945</v>
      </c>
      <c r="F124" s="107"/>
      <c r="G124" s="107"/>
    </row>
    <row r="125" spans="1:7" ht="18.5" customHeight="1" x14ac:dyDescent="0.45">
      <c r="A125" s="106">
        <v>202111324</v>
      </c>
      <c r="B125" s="55" t="s">
        <v>397</v>
      </c>
      <c r="C125" t="str">
        <f>VLOOKUP(B125,summary!$A$5:$B$5006,2,0)</f>
        <v>Sour Plum 酸梅（无子）</v>
      </c>
      <c r="D125" s="78">
        <v>1</v>
      </c>
      <c r="E125" s="77"/>
    </row>
    <row r="126" spans="1:7" ht="18.5" customHeight="1" x14ac:dyDescent="0.45">
      <c r="A126" s="106">
        <v>202111324</v>
      </c>
      <c r="B126" s="55" t="s">
        <v>288</v>
      </c>
      <c r="C126" t="str">
        <f>VLOOKUP(B126,summary!$A$5:$B$5006,2,0)</f>
        <v>Atap Seeds in Syrup亚嗒子</v>
      </c>
      <c r="D126" s="78">
        <v>1</v>
      </c>
      <c r="E126" s="77"/>
    </row>
    <row r="127" spans="1:7" ht="18.5" customHeight="1" x14ac:dyDescent="0.45">
      <c r="A127" s="106">
        <v>202111324</v>
      </c>
      <c r="B127" s="55" t="s">
        <v>308</v>
      </c>
      <c r="C127" t="str">
        <f>VLOOKUP(B127,summary!$A$5:$B$5006,2,0)</f>
        <v>Kidney Bean 大红豆 (美国）</v>
      </c>
      <c r="D127" s="78">
        <v>1</v>
      </c>
      <c r="E127" s="77"/>
    </row>
    <row r="128" spans="1:7" ht="18.5" customHeight="1" x14ac:dyDescent="0.45">
      <c r="A128" s="106">
        <v>202111325</v>
      </c>
      <c r="B128" s="55" t="s">
        <v>643</v>
      </c>
      <c r="C128" t="str">
        <f>VLOOKUP(B128,summary!$A$5:$B$5006,2,0)</f>
        <v>Fresh Soursop 红毛榴莲(无)</v>
      </c>
      <c r="D128" s="78">
        <v>2</v>
      </c>
      <c r="E128" s="77"/>
    </row>
    <row r="129" spans="1:5" ht="18.5" customHeight="1" x14ac:dyDescent="0.45">
      <c r="A129" s="106">
        <v>202111325</v>
      </c>
      <c r="B129" s="55" t="s">
        <v>662</v>
      </c>
      <c r="C129" t="str">
        <f>VLOOKUP(B129,summary!$A$5:$B$5006,2,0)</f>
        <v>Coconut Sugar Syrup 椰糖汁</v>
      </c>
      <c r="D129" s="78">
        <v>2</v>
      </c>
      <c r="E129" s="77"/>
    </row>
    <row r="130" spans="1:5" ht="18.5" customHeight="1" x14ac:dyDescent="0.45">
      <c r="A130" s="106">
        <v>202111325</v>
      </c>
      <c r="B130" s="55" t="s">
        <v>540</v>
      </c>
      <c r="C130" t="str">
        <f>VLOOKUP(B130,summary!$A$5:$B$5006,2,0)</f>
        <v>Fine Sugar 白糖</v>
      </c>
      <c r="D130" s="78">
        <v>1</v>
      </c>
      <c r="E130" s="77"/>
    </row>
    <row r="131" spans="1:5" ht="18.5" customHeight="1" x14ac:dyDescent="0.45">
      <c r="A131" s="106">
        <v>202111326</v>
      </c>
      <c r="B131" s="55" t="s">
        <v>647</v>
      </c>
      <c r="C131" t="str">
        <f>VLOOKUP(B131,summary!$A$5:$B$5006,2,0)</f>
        <v>Mango Puree芒果</v>
      </c>
      <c r="D131" s="78">
        <v>3</v>
      </c>
      <c r="E131" s="77"/>
    </row>
    <row r="132" spans="1:5" ht="18.5" customHeight="1" x14ac:dyDescent="0.45">
      <c r="A132" s="106">
        <v>202111326</v>
      </c>
      <c r="B132" s="55" t="s">
        <v>658</v>
      </c>
      <c r="C132" t="str">
        <f>VLOOKUP(B132,summary!$A$5:$B$5006,2,0)</f>
        <v>Bobo Cha Cubes.摩摩喳喳</v>
      </c>
      <c r="D132" s="78">
        <v>2</v>
      </c>
      <c r="E132" s="77"/>
    </row>
    <row r="133" spans="1:5" ht="18.5" customHeight="1" x14ac:dyDescent="0.45">
      <c r="A133" s="106">
        <v>202111326</v>
      </c>
      <c r="B133" s="55" t="s">
        <v>667</v>
      </c>
      <c r="C133" t="str">
        <f>VLOOKUP(B133,summary!$A$5:$B$5006,2,0)</f>
        <v>Pong Thai Hai (Wet) 碰大海</v>
      </c>
      <c r="D133" s="78">
        <v>3</v>
      </c>
      <c r="E133" s="77"/>
    </row>
    <row r="134" spans="1:5" ht="18.5" customHeight="1" x14ac:dyDescent="0.45">
      <c r="A134" s="106">
        <v>202111326</v>
      </c>
      <c r="B134" s="55" t="s">
        <v>347</v>
      </c>
      <c r="C134" t="str">
        <f>VLOOKUP(B134,summary!$A$5:$B$5006,2,0)</f>
        <v>Small Sago 小丸</v>
      </c>
      <c r="D134" s="78">
        <v>1</v>
      </c>
      <c r="E134" s="77"/>
    </row>
    <row r="135" spans="1:5" ht="18.5" customHeight="1" x14ac:dyDescent="0.45">
      <c r="A135" s="106">
        <v>202111326</v>
      </c>
      <c r="B135" s="55" t="s">
        <v>265</v>
      </c>
      <c r="C135" t="str">
        <f>VLOOKUP(B135,summary!$A$5:$B$5006,2,0)</f>
        <v>Potato Starch 风车粉</v>
      </c>
      <c r="D135" s="78">
        <v>1</v>
      </c>
      <c r="E135" s="77"/>
    </row>
    <row r="136" spans="1:5" ht="18.5" customHeight="1" x14ac:dyDescent="0.45">
      <c r="A136" s="106">
        <v>202111326</v>
      </c>
      <c r="B136" s="55" t="s">
        <v>291</v>
      </c>
      <c r="C136" t="str">
        <f>VLOOKUP(B136,summary!$A$5:$B$5006,2,0)</f>
        <v>Atap Seeds in Syrup亚嗒子</v>
      </c>
      <c r="D136" s="78">
        <v>3</v>
      </c>
      <c r="E136" s="77"/>
    </row>
    <row r="137" spans="1:5" ht="18.5" customHeight="1" x14ac:dyDescent="0.45">
      <c r="A137" s="106">
        <v>202111326</v>
      </c>
      <c r="B137" s="55" t="s">
        <v>299</v>
      </c>
      <c r="C137" t="str">
        <f>VLOOKUP(B137,summary!$A$5:$B$5006,2,0)</f>
        <v>Red Bean红豆</v>
      </c>
      <c r="D137" s="78">
        <v>3</v>
      </c>
      <c r="E137" s="77"/>
    </row>
    <row r="138" spans="1:5" ht="18.5" customHeight="1" x14ac:dyDescent="0.45">
      <c r="A138" s="106">
        <v>202111326</v>
      </c>
      <c r="B138" s="55" t="s">
        <v>314</v>
      </c>
      <c r="C138" t="str">
        <f>VLOOKUP(B138,summary!$A$5:$B$5006,2,0)</f>
        <v>Green Bean 绿豆</v>
      </c>
      <c r="D138" s="78">
        <v>2</v>
      </c>
      <c r="E138" s="77"/>
    </row>
    <row r="139" spans="1:5" ht="18.5" customHeight="1" x14ac:dyDescent="0.45">
      <c r="A139" s="106">
        <v>202111326</v>
      </c>
      <c r="B139" s="55" t="s">
        <v>331</v>
      </c>
      <c r="C139" t="str">
        <f>VLOOKUP(B139,summary!$A$5:$B$5006,2,0)</f>
        <v>Black Glutinous Rice 黑糯米</v>
      </c>
      <c r="D139" s="78">
        <v>2</v>
      </c>
      <c r="E139" s="77"/>
    </row>
    <row r="140" spans="1:5" ht="18.5" customHeight="1" x14ac:dyDescent="0.45">
      <c r="A140" s="106">
        <v>202111326</v>
      </c>
      <c r="B140" s="55" t="s">
        <v>374</v>
      </c>
      <c r="C140" t="str">
        <f>VLOOKUP(B140,summary!$A$5:$B$5006,2,0)</f>
        <v>Bean Curd Sheet 腐竹</v>
      </c>
      <c r="D140" s="78">
        <v>20</v>
      </c>
      <c r="E140" s="77"/>
    </row>
    <row r="141" spans="1:5" ht="18.5" customHeight="1" x14ac:dyDescent="0.45">
      <c r="A141" s="106">
        <v>202111326</v>
      </c>
      <c r="B141" s="55" t="s">
        <v>454</v>
      </c>
      <c r="C141" t="str">
        <f>VLOOKUP(B141,summary!$A$5:$B$5006,2,0)</f>
        <v>Fruit Cocktail杂果</v>
      </c>
      <c r="D141" s="78">
        <v>1</v>
      </c>
      <c r="E141" s="77"/>
    </row>
    <row r="142" spans="1:5" ht="18.5" customHeight="1" x14ac:dyDescent="0.45">
      <c r="A142" s="106">
        <v>202111326</v>
      </c>
      <c r="B142" s="55" t="s">
        <v>441</v>
      </c>
      <c r="C142" t="str">
        <f>VLOOKUP(B142,summary!$A$5:$B$5006,2,0)</f>
        <v>Longan in Syrup龙眼</v>
      </c>
      <c r="D142" s="78">
        <v>1</v>
      </c>
      <c r="E142" s="77"/>
    </row>
    <row r="143" spans="1:5" ht="18.5" customHeight="1" x14ac:dyDescent="0.45">
      <c r="A143" s="106">
        <v>202111326</v>
      </c>
      <c r="B143" s="55" t="s">
        <v>484</v>
      </c>
      <c r="C143" t="str">
        <f>VLOOKUP(B143,summary!$A$5:$B$5006,2,0)</f>
        <v>GingKo Nut白果罐</v>
      </c>
      <c r="D143" s="78">
        <v>2</v>
      </c>
      <c r="E143" s="77"/>
    </row>
    <row r="144" spans="1:5" ht="18.5" customHeight="1" x14ac:dyDescent="0.45">
      <c r="A144" s="106">
        <v>202111326</v>
      </c>
      <c r="B144" s="55" t="s">
        <v>495</v>
      </c>
      <c r="C144" t="str">
        <f>VLOOKUP(B144,summary!$A$5:$B$5006,2,0)</f>
        <v>Coconut Milk 椰浆</v>
      </c>
      <c r="D144" s="78">
        <v>3</v>
      </c>
      <c r="E144" s="77"/>
    </row>
    <row r="145" spans="1:5" ht="18.5" customHeight="1" x14ac:dyDescent="0.45">
      <c r="A145" s="106">
        <v>202111326</v>
      </c>
      <c r="B145" s="55" t="s">
        <v>566</v>
      </c>
      <c r="C145" t="str">
        <f>VLOOKUP(B145,summary!$A$5:$B$5006,2,0)</f>
        <v>Lime 酸甘</v>
      </c>
      <c r="D145" s="78">
        <v>1</v>
      </c>
      <c r="E145" s="77"/>
    </row>
    <row r="146" spans="1:5" ht="18.5" customHeight="1" x14ac:dyDescent="0.45">
      <c r="A146" s="106">
        <v>202111326</v>
      </c>
      <c r="B146" s="55" t="s">
        <v>565</v>
      </c>
      <c r="C146" t="str">
        <f>VLOOKUP(B146,summary!$A$5:$B$5006,2,0)</f>
        <v>Pandan Leaf 班兰叶</v>
      </c>
      <c r="D146" s="78">
        <v>2</v>
      </c>
      <c r="E146" s="77"/>
    </row>
    <row r="147" spans="1:5" ht="18.5" customHeight="1" x14ac:dyDescent="0.45">
      <c r="A147" s="106">
        <v>202111327</v>
      </c>
      <c r="B147" s="55" t="s">
        <v>252</v>
      </c>
      <c r="C147" t="str">
        <f>VLOOKUP(B147,summary!$A$5:$B$5006,2,0)</f>
        <v>Sweet Potato Powder番薯粉</v>
      </c>
      <c r="D147" s="78">
        <v>1</v>
      </c>
      <c r="E147" s="77"/>
    </row>
    <row r="148" spans="1:5" ht="18.5" customHeight="1" x14ac:dyDescent="0.45">
      <c r="A148" s="106">
        <v>202111327</v>
      </c>
      <c r="B148" s="55" t="s">
        <v>269</v>
      </c>
      <c r="C148" t="str">
        <f>VLOOKUP(B148,summary!$A$5:$B$5006,2,0)</f>
        <v>Potato Starch 风车粉</v>
      </c>
      <c r="D148" s="78">
        <v>1</v>
      </c>
      <c r="E148" s="77"/>
    </row>
    <row r="149" spans="1:5" ht="18.5" customHeight="1" x14ac:dyDescent="0.45">
      <c r="A149" s="106">
        <v>202111327</v>
      </c>
      <c r="B149" s="55" t="s">
        <v>299</v>
      </c>
      <c r="C149" t="str">
        <f>VLOOKUP(B149,summary!$A$5:$B$5006,2,0)</f>
        <v>Red Bean红豆</v>
      </c>
      <c r="D149" s="78">
        <v>3</v>
      </c>
      <c r="E149" s="77"/>
    </row>
    <row r="150" spans="1:5" ht="18.5" customHeight="1" x14ac:dyDescent="0.45">
      <c r="A150" s="106">
        <v>202111327</v>
      </c>
      <c r="B150" s="55" t="s">
        <v>314</v>
      </c>
      <c r="C150" t="str">
        <f>VLOOKUP(B150,summary!$A$5:$B$5006,2,0)</f>
        <v>Green Bean 绿豆</v>
      </c>
      <c r="D150" s="78">
        <v>3</v>
      </c>
      <c r="E150" s="77"/>
    </row>
    <row r="151" spans="1:5" ht="18.5" customHeight="1" x14ac:dyDescent="0.45">
      <c r="A151" s="106">
        <v>202111327</v>
      </c>
      <c r="B151" s="55" t="s">
        <v>331</v>
      </c>
      <c r="C151" t="str">
        <f>VLOOKUP(B151,summary!$A$5:$B$5006,2,0)</f>
        <v>Black Glutinous Rice 黑糯米</v>
      </c>
      <c r="D151" s="78">
        <v>1</v>
      </c>
      <c r="E151" s="77"/>
    </row>
    <row r="152" spans="1:5" ht="18.5" customHeight="1" x14ac:dyDescent="0.45">
      <c r="A152" s="106">
        <v>202111327</v>
      </c>
      <c r="B152" s="55" t="s">
        <v>347</v>
      </c>
      <c r="C152" t="str">
        <f>VLOOKUP(B152,summary!$A$5:$B$5006,2,0)</f>
        <v>Small Sago 小丸</v>
      </c>
      <c r="D152" s="78">
        <v>1</v>
      </c>
      <c r="E152" s="77"/>
    </row>
    <row r="153" spans="1:5" ht="18.5" customHeight="1" x14ac:dyDescent="0.45">
      <c r="A153" s="106">
        <v>202111327</v>
      </c>
      <c r="B153" s="55" t="s">
        <v>545</v>
      </c>
      <c r="C153" t="str">
        <f>VLOOKUP(B153,summary!$A$5:$B$5006,2,0)</f>
        <v>Coconut Sugar椰糖</v>
      </c>
      <c r="D153" s="78">
        <v>1</v>
      </c>
      <c r="E153" s="77"/>
    </row>
    <row r="154" spans="1:5" ht="18.5" customHeight="1" x14ac:dyDescent="0.45">
      <c r="A154" s="106">
        <v>202111327</v>
      </c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7:B58">
    <cfRule type="duplicateValues" dxfId="100" priority="1"/>
  </conditionalFormatting>
  <conditionalFormatting sqref="B59">
    <cfRule type="duplicateValues" dxfId="99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0C51-2A98-4109-8397-57D72893D892}">
  <sheetPr>
    <tabColor rgb="FFFFFF00"/>
  </sheetPr>
  <dimension ref="A1:E565"/>
  <sheetViews>
    <sheetView topLeftCell="A33" workbookViewId="0">
      <selection activeCell="C50" sqref="C5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390.5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202111328</v>
      </c>
      <c r="B3" s="55" t="s">
        <v>667</v>
      </c>
      <c r="C3" t="str">
        <f>VLOOKUP(B3,summary!$A$5:$B$5006,2,0)</f>
        <v>Pong Thai Hai (Wet) 碰大海</v>
      </c>
      <c r="D3" s="78">
        <v>4</v>
      </c>
      <c r="E3" s="77"/>
    </row>
    <row r="4" spans="1:5" ht="18.5" x14ac:dyDescent="0.45">
      <c r="A4" s="106">
        <v>202111328</v>
      </c>
      <c r="B4" s="55" t="s">
        <v>265</v>
      </c>
      <c r="C4" t="str">
        <f>VLOOKUP(B4,summary!$A$5:$B$5006,2,0)</f>
        <v>Potato Starch 风车粉</v>
      </c>
      <c r="D4" s="78">
        <v>1</v>
      </c>
      <c r="E4" s="77"/>
    </row>
    <row r="5" spans="1:5" ht="18.5" x14ac:dyDescent="0.45">
      <c r="A5" s="106">
        <v>202111328</v>
      </c>
      <c r="B5" s="55" t="s">
        <v>305</v>
      </c>
      <c r="C5" t="str">
        <f>VLOOKUP(B5,summary!$A$5:$B$5006,2,0)</f>
        <v>Small Red Bean小红豆</v>
      </c>
      <c r="D5" s="78">
        <v>4</v>
      </c>
      <c r="E5" s="77"/>
    </row>
    <row r="6" spans="1:5" ht="18.5" x14ac:dyDescent="0.45">
      <c r="A6" s="106">
        <v>202111328</v>
      </c>
      <c r="B6" s="55" t="s">
        <v>331</v>
      </c>
      <c r="C6" t="str">
        <f>VLOOKUP(B6,summary!$A$5:$B$5006,2,0)</f>
        <v>Black Glutinous Rice 黑糯米</v>
      </c>
      <c r="D6" s="78">
        <v>2</v>
      </c>
      <c r="E6" s="77"/>
    </row>
    <row r="7" spans="1:5" ht="18.5" x14ac:dyDescent="0.45">
      <c r="A7" s="106">
        <v>202111328</v>
      </c>
      <c r="B7" s="55" t="s">
        <v>347</v>
      </c>
      <c r="C7" t="str">
        <f>VLOOKUP(B7,summary!$A$5:$B$5006,2,0)</f>
        <v>Small Sago 小丸</v>
      </c>
      <c r="D7" s="78">
        <v>1</v>
      </c>
      <c r="E7" s="77"/>
    </row>
    <row r="8" spans="1:5" ht="18.5" x14ac:dyDescent="0.45">
      <c r="A8" s="106">
        <v>202111328</v>
      </c>
      <c r="B8" s="55" t="s">
        <v>374</v>
      </c>
      <c r="C8" t="str">
        <f>VLOOKUP(B8,summary!$A$5:$B$5006,2,0)</f>
        <v>Bean Curd Sheet 腐竹</v>
      </c>
      <c r="D8" s="78">
        <v>10</v>
      </c>
      <c r="E8" s="77"/>
    </row>
    <row r="9" spans="1:5" ht="18.5" x14ac:dyDescent="0.45">
      <c r="A9" s="106">
        <v>202111328</v>
      </c>
      <c r="B9" s="55" t="s">
        <v>441</v>
      </c>
      <c r="C9" t="str">
        <f>VLOOKUP(B9,summary!$A$5:$B$5006,2,0)</f>
        <v>Longan in Syrup龙眼</v>
      </c>
      <c r="D9" s="78">
        <v>6</v>
      </c>
      <c r="E9" s="77"/>
    </row>
    <row r="10" spans="1:5" ht="18.5" x14ac:dyDescent="0.45">
      <c r="A10" s="106">
        <v>202111328</v>
      </c>
      <c r="B10" s="55" t="s">
        <v>495</v>
      </c>
      <c r="C10" t="str">
        <f>VLOOKUP(B10,summary!$A$5:$B$5006,2,0)</f>
        <v>Coconut Milk 椰浆</v>
      </c>
      <c r="D10" s="78">
        <v>3</v>
      </c>
      <c r="E10" s="77"/>
    </row>
    <row r="11" spans="1:5" ht="18.5" x14ac:dyDescent="0.45">
      <c r="A11" s="106">
        <v>202111328</v>
      </c>
      <c r="B11" s="55" t="s">
        <v>562</v>
      </c>
      <c r="C11" t="str">
        <f>VLOOKUP(B11,summary!$A$5:$B$5006,2,0)</f>
        <v>Yam 芋头</v>
      </c>
      <c r="D11" s="78">
        <v>6</v>
      </c>
      <c r="E11" s="77"/>
    </row>
    <row r="12" spans="1:5" ht="18.5" x14ac:dyDescent="0.45">
      <c r="A12" s="106">
        <v>202111328</v>
      </c>
      <c r="B12" s="55" t="s">
        <v>565</v>
      </c>
      <c r="C12" t="str">
        <f>VLOOKUP(B12,summary!$A$5:$B$5006,2,0)</f>
        <v>Pandan Leaf 班兰叶</v>
      </c>
      <c r="D12" s="78">
        <v>8</v>
      </c>
      <c r="E12" s="77"/>
    </row>
    <row r="13" spans="1:5" ht="18.5" x14ac:dyDescent="0.45">
      <c r="A13" s="106">
        <v>202111328</v>
      </c>
      <c r="B13" s="55" t="s">
        <v>566</v>
      </c>
      <c r="C13" t="str">
        <f>VLOOKUP(B13,summary!$A$5:$B$5006,2,0)</f>
        <v>Lime 酸甘</v>
      </c>
      <c r="D13" s="78">
        <v>2</v>
      </c>
      <c r="E13" s="77"/>
    </row>
    <row r="14" spans="1:5" ht="18.5" x14ac:dyDescent="0.45">
      <c r="A14" s="106">
        <v>202111329</v>
      </c>
      <c r="B14" s="55" t="s">
        <v>645</v>
      </c>
      <c r="C14" t="str">
        <f>VLOOKUP(B14,summary!$A$5:$B$5006,2,0)</f>
        <v>Fresh Soursop 红毛榴莲(无)</v>
      </c>
      <c r="D14" s="78">
        <v>2</v>
      </c>
      <c r="E14" s="77"/>
    </row>
    <row r="15" spans="1:5" ht="18.5" x14ac:dyDescent="0.45">
      <c r="A15" s="106">
        <v>202111329</v>
      </c>
      <c r="B15" s="55" t="s">
        <v>647</v>
      </c>
      <c r="C15" t="str">
        <f>VLOOKUP(B15,summary!$A$5:$B$5006,2,0)</f>
        <v>Mango Puree芒果</v>
      </c>
      <c r="D15" s="78">
        <v>1</v>
      </c>
      <c r="E15" s="77"/>
    </row>
    <row r="16" spans="1:5" ht="18.5" x14ac:dyDescent="0.45">
      <c r="A16" s="106">
        <v>202111329</v>
      </c>
      <c r="B16" s="55" t="s">
        <v>658</v>
      </c>
      <c r="C16" t="str">
        <f>VLOOKUP(B16,summary!$A$5:$B$5006,2,0)</f>
        <v>Bobo Cha Cubes.摩摩喳喳</v>
      </c>
      <c r="D16" s="78">
        <v>1</v>
      </c>
      <c r="E16" s="77"/>
    </row>
    <row r="17" spans="1:5" ht="18.5" x14ac:dyDescent="0.45">
      <c r="A17" s="106">
        <v>202111329</v>
      </c>
      <c r="B17" s="55" t="s">
        <v>660</v>
      </c>
      <c r="C17" t="str">
        <f>VLOOKUP(B17,summary!$A$5:$B$5006,2,0)</f>
        <v>Chendol浆咯</v>
      </c>
      <c r="D17" s="78">
        <v>2</v>
      </c>
      <c r="E17" s="77"/>
    </row>
    <row r="18" spans="1:5" ht="18.5" x14ac:dyDescent="0.45">
      <c r="A18" s="106">
        <v>202111329</v>
      </c>
      <c r="B18" s="55" t="s">
        <v>667</v>
      </c>
      <c r="C18" t="str">
        <f>VLOOKUP(B18,summary!$A$5:$B$5006,2,0)</f>
        <v>Pong Thai Hai (Wet) 碰大海</v>
      </c>
      <c r="D18" s="78">
        <v>4</v>
      </c>
      <c r="E18" s="77"/>
    </row>
    <row r="19" spans="1:5" ht="18.5" x14ac:dyDescent="0.45">
      <c r="A19" s="106">
        <v>202111329</v>
      </c>
      <c r="B19" s="55" t="s">
        <v>289</v>
      </c>
      <c r="C19" t="str">
        <f>VLOOKUP(B19,summary!$A$5:$B$5006,2,0)</f>
        <v>Atap Seeds in Syrup亚嗒子</v>
      </c>
      <c r="D19" s="78">
        <v>2</v>
      </c>
      <c r="E19" s="77"/>
    </row>
    <row r="20" spans="1:5" ht="18.5" x14ac:dyDescent="0.45">
      <c r="A20" s="106">
        <v>202111329</v>
      </c>
      <c r="B20" s="55" t="s">
        <v>294</v>
      </c>
      <c r="C20" t="str">
        <f>VLOOKUP(B20,summary!$A$5:$B$5006,2,0)</f>
        <v>Chin Chow  仙 草</v>
      </c>
      <c r="D20" s="78">
        <v>3</v>
      </c>
      <c r="E20" s="77"/>
    </row>
    <row r="21" spans="1:5" ht="18.5" x14ac:dyDescent="0.45">
      <c r="A21" s="106">
        <v>202111329</v>
      </c>
      <c r="B21" s="55" t="s">
        <v>297</v>
      </c>
      <c r="C21" t="str">
        <f>VLOOKUP(B21,summary!$A$5:$B$5006,2,0)</f>
        <v>GingKo Nut (Peel off)白果仁</v>
      </c>
      <c r="D21" s="91">
        <v>3</v>
      </c>
      <c r="E21" s="77"/>
    </row>
    <row r="22" spans="1:5" ht="18.5" x14ac:dyDescent="0.45">
      <c r="A22" s="106">
        <v>202111329</v>
      </c>
      <c r="B22" s="55" t="s">
        <v>310</v>
      </c>
      <c r="C22" t="str">
        <f>VLOOKUP(B22,summary!$A$5:$B$5006,2,0)</f>
        <v>Chia Tao赤豆</v>
      </c>
      <c r="D22" s="91">
        <v>1</v>
      </c>
      <c r="E22" s="77"/>
    </row>
    <row r="23" spans="1:5" ht="18.5" x14ac:dyDescent="0.45">
      <c r="A23" s="106">
        <v>202111329</v>
      </c>
      <c r="B23" s="55" t="s">
        <v>314</v>
      </c>
      <c r="C23" t="str">
        <f>VLOOKUP(B23,summary!$A$5:$B$5006,2,0)</f>
        <v>Green Bean 绿豆</v>
      </c>
      <c r="D23" s="91">
        <v>1</v>
      </c>
      <c r="E23" s="77"/>
    </row>
    <row r="24" spans="1:5" ht="18.5" x14ac:dyDescent="0.45">
      <c r="A24" s="106">
        <v>202111329</v>
      </c>
      <c r="B24" s="55" t="s">
        <v>331</v>
      </c>
      <c r="C24" t="str">
        <f>VLOOKUP(B24,summary!$A$5:$B$5006,2,0)</f>
        <v>Black Glutinous Rice 黑糯米</v>
      </c>
      <c r="D24" s="91">
        <v>2</v>
      </c>
      <c r="E24" s="77"/>
    </row>
    <row r="25" spans="1:5" ht="18.5" x14ac:dyDescent="0.45">
      <c r="A25" s="106">
        <v>202111329</v>
      </c>
      <c r="B25" s="55" t="s">
        <v>338</v>
      </c>
      <c r="C25" t="str">
        <f>VLOOKUP(B25,summary!$A$5:$B$5006,2,0)</f>
        <v>White Wheat 大麦</v>
      </c>
      <c r="D25" s="91">
        <v>1</v>
      </c>
      <c r="E25" s="77"/>
    </row>
    <row r="26" spans="1:5" ht="18.5" x14ac:dyDescent="0.45">
      <c r="A26" s="106">
        <v>202111329</v>
      </c>
      <c r="B26" s="55" t="s">
        <v>351</v>
      </c>
      <c r="C26" t="str">
        <f>VLOOKUP(B26,summary!$A$5:$B$5006,2,0)</f>
        <v>Dried Longan 龙眼干</v>
      </c>
      <c r="D26" s="91">
        <v>1</v>
      </c>
      <c r="E26" s="77"/>
    </row>
    <row r="27" spans="1:5" ht="18.5" x14ac:dyDescent="0.45">
      <c r="A27" s="106">
        <v>202111329</v>
      </c>
      <c r="B27" s="55" t="s">
        <v>377</v>
      </c>
      <c r="C27" t="str">
        <f>VLOOKUP(B27,summary!$A$5:$B$5006,2,0)</f>
        <v>Bean Curd Sheet 腐竹</v>
      </c>
      <c r="D27" s="91">
        <v>10</v>
      </c>
      <c r="E27" s="77"/>
    </row>
    <row r="28" spans="1:5" ht="18.5" x14ac:dyDescent="0.45">
      <c r="A28" s="106">
        <v>202111329</v>
      </c>
      <c r="B28" s="55" t="s">
        <v>458</v>
      </c>
      <c r="C28" t="str">
        <f>VLOOKUP(B28,summary!$A$5:$B$5006,2,0)</f>
        <v>Cream Corn玉米浆</v>
      </c>
      <c r="D28" s="91">
        <v>1</v>
      </c>
      <c r="E28" s="77"/>
    </row>
    <row r="29" spans="1:5" ht="18.5" x14ac:dyDescent="0.45">
      <c r="A29" s="106">
        <v>202111330</v>
      </c>
      <c r="B29" s="55" t="s">
        <v>658</v>
      </c>
      <c r="C29" t="str">
        <f>VLOOKUP(B29,summary!$A$5:$B$5006,2,0)</f>
        <v>Bobo Cha Cubes.摩摩喳喳</v>
      </c>
      <c r="D29" s="91">
        <v>2</v>
      </c>
      <c r="E29" s="77"/>
    </row>
    <row r="30" spans="1:5" ht="18.5" x14ac:dyDescent="0.45">
      <c r="A30" s="106">
        <v>202111330</v>
      </c>
      <c r="B30" s="55" t="s">
        <v>667</v>
      </c>
      <c r="C30" t="str">
        <f>VLOOKUP(B30,summary!$A$5:$B$5006,2,0)</f>
        <v>Pong Thai Hai (Wet) 碰大海</v>
      </c>
      <c r="D30" s="91">
        <v>3</v>
      </c>
      <c r="E30" s="77"/>
    </row>
    <row r="31" spans="1:5" ht="18.5" x14ac:dyDescent="0.45">
      <c r="A31" s="106">
        <v>202111330</v>
      </c>
      <c r="B31" s="55" t="s">
        <v>200</v>
      </c>
      <c r="C31" t="str">
        <f>VLOOKUP(B31,summary!$A$5:$B$5006,2,0)</f>
        <v>Tadpole蝌蚪</v>
      </c>
      <c r="D31" s="91">
        <v>2</v>
      </c>
      <c r="E31" s="77"/>
    </row>
    <row r="32" spans="1:5" ht="18.5" x14ac:dyDescent="0.45">
      <c r="A32" s="106">
        <v>202111330</v>
      </c>
      <c r="B32" s="55" t="s">
        <v>221</v>
      </c>
      <c r="C32" t="str">
        <f>VLOOKUP(B32,summary!$A$5:$B$5006,2,0)</f>
        <v>Jelly Powder 文头雪粉</v>
      </c>
      <c r="D32" s="91">
        <v>1</v>
      </c>
      <c r="E32" s="77"/>
    </row>
    <row r="33" spans="1:5" ht="18.5" x14ac:dyDescent="0.45">
      <c r="A33" s="106">
        <v>202111330</v>
      </c>
      <c r="B33" s="55" t="s">
        <v>299</v>
      </c>
      <c r="C33" t="str">
        <f>VLOOKUP(B33,summary!$A$5:$B$5006,2,0)</f>
        <v>Red Bean红豆</v>
      </c>
      <c r="D33" s="91">
        <v>4</v>
      </c>
      <c r="E33" s="77"/>
    </row>
    <row r="34" spans="1:5" ht="18.5" x14ac:dyDescent="0.45">
      <c r="A34" s="106">
        <v>202111330</v>
      </c>
      <c r="B34" s="55" t="s">
        <v>335</v>
      </c>
      <c r="C34" t="str">
        <f>VLOOKUP(B34,summary!$A$5:$B$5006,2,0)</f>
        <v>White Glutinous Rice白糯米</v>
      </c>
      <c r="D34" s="91">
        <v>1</v>
      </c>
      <c r="E34" s="77"/>
    </row>
    <row r="35" spans="1:5" ht="18.5" x14ac:dyDescent="0.45">
      <c r="A35" s="106">
        <v>202111330</v>
      </c>
      <c r="B35" s="55" t="s">
        <v>441</v>
      </c>
      <c r="C35" t="str">
        <f>VLOOKUP(B35,summary!$A$5:$B$5006,2,0)</f>
        <v>Longan in Syrup龙眼</v>
      </c>
      <c r="D35" s="91">
        <v>2</v>
      </c>
      <c r="E35" s="77"/>
    </row>
    <row r="36" spans="1:5" ht="18.5" x14ac:dyDescent="0.45">
      <c r="A36" s="106">
        <v>202111330</v>
      </c>
      <c r="B36" s="55" t="s">
        <v>495</v>
      </c>
      <c r="C36" t="str">
        <f>VLOOKUP(B36,summary!$A$5:$B$5006,2,0)</f>
        <v>Coconut Milk 椰浆</v>
      </c>
      <c r="D36" s="91">
        <v>3</v>
      </c>
      <c r="E36" s="77"/>
    </row>
    <row r="37" spans="1:5" ht="18.5" x14ac:dyDescent="0.45">
      <c r="A37" s="106">
        <v>202111330</v>
      </c>
      <c r="B37" s="55" t="s">
        <v>559</v>
      </c>
      <c r="C37" t="str">
        <f>VLOOKUP(B37,summary!$A$5:$B$5006,2,0)</f>
        <v>Sweet Potato 番薯</v>
      </c>
      <c r="D37" s="91">
        <v>20</v>
      </c>
      <c r="E37" s="77"/>
    </row>
    <row r="38" spans="1:5" ht="18.5" x14ac:dyDescent="0.45">
      <c r="A38" s="106">
        <v>202111330</v>
      </c>
      <c r="B38" s="55" t="s">
        <v>562</v>
      </c>
      <c r="C38" t="str">
        <f>VLOOKUP(B38,summary!$A$5:$B$5006,2,0)</f>
        <v>Yam 芋头</v>
      </c>
      <c r="D38" s="91">
        <v>4</v>
      </c>
      <c r="E38" s="77"/>
    </row>
    <row r="39" spans="1:5" ht="18.5" x14ac:dyDescent="0.45">
      <c r="A39" s="106">
        <v>202111330</v>
      </c>
      <c r="B39" s="55" t="s">
        <v>565</v>
      </c>
      <c r="C39" t="str">
        <f>VLOOKUP(B39,summary!$A$5:$B$5006,2,0)</f>
        <v>Pandan Leaf 班兰叶</v>
      </c>
      <c r="D39" s="91">
        <v>5</v>
      </c>
      <c r="E39" s="77"/>
    </row>
    <row r="40" spans="1:5" ht="18.5" x14ac:dyDescent="0.45">
      <c r="A40" s="106">
        <v>202111330</v>
      </c>
      <c r="B40" s="55" t="s">
        <v>566</v>
      </c>
      <c r="C40" t="str">
        <f>VLOOKUP(B40,summary!$A$5:$B$5006,2,0)</f>
        <v>Lime 酸甘</v>
      </c>
      <c r="D40" s="91">
        <v>2</v>
      </c>
      <c r="E40" s="77"/>
    </row>
    <row r="41" spans="1:5" ht="18.5" x14ac:dyDescent="0.45">
      <c r="A41" s="106">
        <v>202111331</v>
      </c>
      <c r="B41" s="55" t="s">
        <v>232</v>
      </c>
      <c r="C41" t="str">
        <f>VLOOKUP(B41,summary!$A$5:$B$5006,2,0)</f>
        <v>Mango Pudding芒果布丁</v>
      </c>
      <c r="D41" s="91">
        <v>1</v>
      </c>
      <c r="E41" s="77"/>
    </row>
    <row r="42" spans="1:5" ht="18.5" x14ac:dyDescent="0.45">
      <c r="A42" s="106">
        <v>202111331</v>
      </c>
      <c r="B42" s="55" t="s">
        <v>291</v>
      </c>
      <c r="C42" t="str">
        <f>VLOOKUP(B42,summary!$A$5:$B$5006,2,0)</f>
        <v>Atap Seeds in Syrup亚嗒子</v>
      </c>
      <c r="D42" s="91">
        <v>5</v>
      </c>
      <c r="E42" s="77"/>
    </row>
    <row r="43" spans="1:5" ht="18.5" x14ac:dyDescent="0.45">
      <c r="A43" s="106">
        <v>202111331</v>
      </c>
      <c r="B43" s="55" t="s">
        <v>299</v>
      </c>
      <c r="C43" t="str">
        <f>VLOOKUP(B43,summary!$A$5:$B$5006,2,0)</f>
        <v>Red Bean红豆</v>
      </c>
      <c r="D43" s="91">
        <v>3</v>
      </c>
      <c r="E43" s="77"/>
    </row>
    <row r="44" spans="1:5" ht="18.5" x14ac:dyDescent="0.45">
      <c r="A44" s="106">
        <v>202111331</v>
      </c>
      <c r="B44" s="55" t="s">
        <v>314</v>
      </c>
      <c r="C44" t="str">
        <f>VLOOKUP(B44,summary!$A$5:$B$5006,2,0)</f>
        <v>Green Bean 绿豆</v>
      </c>
      <c r="D44" s="91">
        <v>3</v>
      </c>
      <c r="E44" s="77"/>
    </row>
    <row r="45" spans="1:5" ht="18.5" x14ac:dyDescent="0.45">
      <c r="A45" s="106">
        <v>202111331</v>
      </c>
      <c r="B45" s="55" t="s">
        <v>331</v>
      </c>
      <c r="C45" t="str">
        <f>VLOOKUP(B45,summary!$A$5:$B$5006,2,0)</f>
        <v>Black Glutinous Rice 黑糯米</v>
      </c>
      <c r="D45" s="91">
        <v>2</v>
      </c>
      <c r="E45" s="77"/>
    </row>
    <row r="46" spans="1:5" ht="18.5" x14ac:dyDescent="0.45">
      <c r="A46" s="106">
        <v>202111331</v>
      </c>
      <c r="B46" s="55" t="s">
        <v>335</v>
      </c>
      <c r="C46" t="str">
        <f>VLOOKUP(B46,summary!$A$5:$B$5006,2,0)</f>
        <v>White Glutinous Rice白糯米</v>
      </c>
      <c r="D46" s="91">
        <v>2</v>
      </c>
      <c r="E46" s="77"/>
    </row>
    <row r="47" spans="1:5" ht="18.5" x14ac:dyDescent="0.45">
      <c r="A47" s="106">
        <v>202111331</v>
      </c>
      <c r="B47" s="55" t="s">
        <v>340</v>
      </c>
      <c r="C47" t="str">
        <f>VLOOKUP(B47,summary!$A$5:$B$5006,2,0)</f>
        <v>Pearl Barley 薏米</v>
      </c>
      <c r="D47" s="91">
        <v>2</v>
      </c>
      <c r="E47" s="77"/>
    </row>
    <row r="48" spans="1:5" ht="18.5" x14ac:dyDescent="0.45">
      <c r="A48" s="106">
        <v>202111331</v>
      </c>
      <c r="B48" s="55" t="s">
        <v>343</v>
      </c>
      <c r="C48" t="str">
        <f>VLOOKUP(B48,summary!$A$5:$B$5006,2,0)</f>
        <v>Big Sago 大丸</v>
      </c>
      <c r="D48" s="91">
        <v>2</v>
      </c>
      <c r="E48" s="77"/>
    </row>
    <row r="49" spans="1:5" ht="18.5" x14ac:dyDescent="0.45">
      <c r="A49" s="106">
        <v>202111331</v>
      </c>
      <c r="B49" s="55" t="s">
        <v>347</v>
      </c>
      <c r="C49" t="str">
        <f>VLOOKUP(B49,summary!$A$5:$B$5006,2,0)</f>
        <v>Small Sago 小丸</v>
      </c>
      <c r="D49" s="91">
        <v>2</v>
      </c>
      <c r="E49" s="77"/>
    </row>
    <row r="50" spans="1:5" ht="18.5" x14ac:dyDescent="0.45">
      <c r="A50" s="106">
        <v>202111331</v>
      </c>
      <c r="B50" s="55" t="s">
        <v>364</v>
      </c>
      <c r="C50" t="str">
        <f>VLOOKUP(B50,summary!$A$5:$B$5006,2,0)</f>
        <v>Red Date 红枣</v>
      </c>
      <c r="D50" s="91">
        <v>2</v>
      </c>
      <c r="E50" s="77"/>
    </row>
    <row r="51" spans="1:5" ht="18.5" x14ac:dyDescent="0.45">
      <c r="A51" s="106">
        <v>202111331</v>
      </c>
      <c r="B51" s="55" t="s">
        <v>484</v>
      </c>
      <c r="C51" t="str">
        <f>VLOOKUP(B51,summary!$A$5:$B$5006,2,0)</f>
        <v>GingKo Nut白果罐</v>
      </c>
      <c r="D51" s="91">
        <v>1</v>
      </c>
      <c r="E51" s="77"/>
    </row>
    <row r="52" spans="1:5" ht="18.5" x14ac:dyDescent="0.45">
      <c r="A52" s="106">
        <v>202111331</v>
      </c>
      <c r="B52" s="55" t="s">
        <v>495</v>
      </c>
      <c r="C52" t="str">
        <f>VLOOKUP(B52,summary!$A$5:$B$5006,2,0)</f>
        <v>Coconut Milk 椰浆</v>
      </c>
      <c r="D52" s="91">
        <v>2</v>
      </c>
      <c r="E52" s="77"/>
    </row>
    <row r="53" spans="1:5" ht="18.5" x14ac:dyDescent="0.45">
      <c r="A53" s="106">
        <v>202111331</v>
      </c>
      <c r="B53" s="55" t="s">
        <v>565</v>
      </c>
      <c r="C53" t="str">
        <f>VLOOKUP(B53,summary!$A$5:$B$5006,2,0)</f>
        <v>Pandan Leaf 班兰叶</v>
      </c>
      <c r="D53" s="91">
        <v>6</v>
      </c>
      <c r="E53" s="77"/>
    </row>
    <row r="54" spans="1:5" ht="18.5" x14ac:dyDescent="0.45">
      <c r="A54" s="106">
        <v>202111332</v>
      </c>
      <c r="B54" s="55" t="s">
        <v>658</v>
      </c>
      <c r="C54" t="str">
        <f>VLOOKUP(B54,summary!$A$5:$B$5006,2,0)</f>
        <v>Bobo Cha Cubes.摩摩喳喳</v>
      </c>
      <c r="D54" s="91">
        <v>1</v>
      </c>
      <c r="E54" s="77"/>
    </row>
    <row r="55" spans="1:5" ht="18.5" x14ac:dyDescent="0.45">
      <c r="A55" s="106">
        <v>202111332</v>
      </c>
      <c r="B55" s="55" t="s">
        <v>291</v>
      </c>
      <c r="C55" t="str">
        <f>VLOOKUP(B55,summary!$A$5:$B$5006,2,0)</f>
        <v>Atap Seeds in Syrup亚嗒子</v>
      </c>
      <c r="D55" s="91">
        <v>3</v>
      </c>
      <c r="E55" s="77"/>
    </row>
    <row r="56" spans="1:5" ht="18.5" x14ac:dyDescent="0.45">
      <c r="A56" s="106">
        <v>202111332</v>
      </c>
      <c r="B56" s="55" t="s">
        <v>322</v>
      </c>
      <c r="C56" t="str">
        <f>VLOOKUP(B56,summary!$A$5:$B$5006,2,0)</f>
        <v>Split Green Mung Bean豆畔</v>
      </c>
      <c r="D56" s="91">
        <v>1</v>
      </c>
      <c r="E56" s="77"/>
    </row>
    <row r="57" spans="1:5" ht="18.5" x14ac:dyDescent="0.45">
      <c r="A57" s="106">
        <v>202111332</v>
      </c>
      <c r="B57" s="55" t="s">
        <v>351</v>
      </c>
      <c r="C57" t="str">
        <f>VLOOKUP(B57,summary!$A$5:$B$5006,2,0)</f>
        <v>Dried Longan 龙眼干</v>
      </c>
      <c r="D57" s="91">
        <v>3</v>
      </c>
      <c r="E57" s="77"/>
    </row>
    <row r="58" spans="1:5" ht="18.5" x14ac:dyDescent="0.45">
      <c r="A58" s="106">
        <v>202111332</v>
      </c>
      <c r="B58" s="55" t="s">
        <v>299</v>
      </c>
      <c r="C58" t="str">
        <f>VLOOKUP(B58,summary!$A$5:$B$5006,2,0)</f>
        <v>Red Bean红豆</v>
      </c>
      <c r="D58" s="55">
        <v>2</v>
      </c>
      <c r="E58" s="77"/>
    </row>
    <row r="59" spans="1:5" ht="18.5" x14ac:dyDescent="0.45">
      <c r="A59" s="106">
        <v>202111332</v>
      </c>
      <c r="B59" s="55" t="s">
        <v>314</v>
      </c>
      <c r="C59" t="str">
        <f>VLOOKUP(B59,summary!$A$5:$B$5006,2,0)</f>
        <v>Green Bean 绿豆</v>
      </c>
      <c r="D59" s="55">
        <v>1</v>
      </c>
      <c r="E59" s="77"/>
    </row>
    <row r="60" spans="1:5" ht="18.5" x14ac:dyDescent="0.45">
      <c r="A60" s="106">
        <v>202111332</v>
      </c>
      <c r="B60" s="55" t="s">
        <v>331</v>
      </c>
      <c r="C60" t="str">
        <f>VLOOKUP(B60,summary!$A$5:$B$5006,2,0)</f>
        <v>Black Glutinous Rice 黑糯米</v>
      </c>
      <c r="D60" s="55">
        <v>1</v>
      </c>
      <c r="E60" s="77"/>
    </row>
    <row r="61" spans="1:5" ht="18.5" x14ac:dyDescent="0.45">
      <c r="A61" s="106">
        <v>202111332</v>
      </c>
      <c r="B61" s="55" t="s">
        <v>340</v>
      </c>
      <c r="C61" t="str">
        <f>VLOOKUP(B61,summary!$A$5:$B$5006,2,0)</f>
        <v>Pearl Barley 薏米</v>
      </c>
      <c r="D61" s="55">
        <v>1</v>
      </c>
      <c r="E61" s="77"/>
    </row>
    <row r="62" spans="1:5" ht="18.5" x14ac:dyDescent="0.45">
      <c r="A62" s="106">
        <v>202111332</v>
      </c>
      <c r="B62" s="55" t="s">
        <v>297</v>
      </c>
      <c r="C62" t="str">
        <f>VLOOKUP(B62,summary!$A$5:$B$5006,2,0)</f>
        <v>GingKo Nut (Peel off)白果仁</v>
      </c>
      <c r="D62" s="55">
        <v>2</v>
      </c>
      <c r="E62" s="77"/>
    </row>
    <row r="63" spans="1:5" ht="18.5" x14ac:dyDescent="0.45">
      <c r="A63" s="106">
        <v>202111332</v>
      </c>
      <c r="B63" s="55" t="s">
        <v>441</v>
      </c>
      <c r="C63" t="str">
        <f>VLOOKUP(B63,summary!$A$5:$B$5006,2,0)</f>
        <v>Longan in Syrup龙眼</v>
      </c>
      <c r="D63" s="55">
        <v>1</v>
      </c>
      <c r="E63" s="77"/>
    </row>
    <row r="64" spans="1:5" ht="18.5" x14ac:dyDescent="0.45">
      <c r="A64" s="106">
        <v>202111332</v>
      </c>
      <c r="B64" s="55" t="s">
        <v>454</v>
      </c>
      <c r="C64" t="str">
        <f>VLOOKUP(B64,summary!$A$5:$B$5006,2,0)</f>
        <v>Fruit Cocktail杂果</v>
      </c>
      <c r="D64" s="55">
        <v>1</v>
      </c>
      <c r="E64" s="77"/>
    </row>
    <row r="65" spans="1:5" ht="18.5" x14ac:dyDescent="0.45">
      <c r="A65" s="106">
        <v>202111332</v>
      </c>
      <c r="B65" s="55" t="s">
        <v>566</v>
      </c>
      <c r="C65" t="str">
        <f>VLOOKUP(B65,summary!$A$5:$B$5006,2,0)</f>
        <v>Lime 酸甘</v>
      </c>
      <c r="D65" s="55">
        <v>1</v>
      </c>
      <c r="E65" s="77"/>
    </row>
    <row r="66" spans="1:5" ht="18.5" x14ac:dyDescent="0.45">
      <c r="A66" s="106">
        <v>202111332</v>
      </c>
      <c r="B66" s="55" t="s">
        <v>565</v>
      </c>
      <c r="C66" t="str">
        <f>VLOOKUP(B66,summary!$A$5:$B$5006,2,0)</f>
        <v>Pandan Leaf 班兰叶</v>
      </c>
      <c r="D66" s="55">
        <v>2</v>
      </c>
      <c r="E66" s="77"/>
    </row>
    <row r="67" spans="1:5" ht="18.5" x14ac:dyDescent="0.45">
      <c r="A67" s="106">
        <v>202111332</v>
      </c>
      <c r="B67" s="55" t="s">
        <v>559</v>
      </c>
      <c r="C67" t="str">
        <f>VLOOKUP(B67,summary!$A$5:$B$5006,2,0)</f>
        <v>Sweet Potato 番薯</v>
      </c>
      <c r="D67" s="55">
        <v>20</v>
      </c>
      <c r="E67" s="77"/>
    </row>
    <row r="68" spans="1:5" ht="18.5" x14ac:dyDescent="0.45">
      <c r="A68" s="106">
        <v>202111332</v>
      </c>
      <c r="B68" s="55" t="s">
        <v>562</v>
      </c>
      <c r="C68" t="str">
        <f>VLOOKUP(B68,summary!$A$5:$B$5006,2,0)</f>
        <v>Yam 芋头</v>
      </c>
      <c r="D68" s="91">
        <v>3</v>
      </c>
      <c r="E68" s="77"/>
    </row>
    <row r="69" spans="1:5" ht="18.5" x14ac:dyDescent="0.45">
      <c r="A69" s="106">
        <v>202111332</v>
      </c>
      <c r="B69" s="55" t="s">
        <v>578</v>
      </c>
      <c r="C69" t="str">
        <f>VLOOKUP(B69,summary!$A$5:$B$5006,2,0)</f>
        <v>Yu Tiao 油条</v>
      </c>
      <c r="D69" s="91">
        <v>20</v>
      </c>
      <c r="E69" s="77"/>
    </row>
    <row r="70" spans="1:5" ht="18.5" x14ac:dyDescent="0.45">
      <c r="A70" s="106">
        <v>202111333</v>
      </c>
      <c r="B70" s="55" t="s">
        <v>291</v>
      </c>
      <c r="C70" t="str">
        <f>VLOOKUP(B70,summary!$A$5:$B$5006,2,0)</f>
        <v>Atap Seeds in Syrup亚嗒子</v>
      </c>
      <c r="D70" s="91">
        <v>1</v>
      </c>
      <c r="E70" s="77"/>
    </row>
    <row r="71" spans="1:5" ht="18.5" x14ac:dyDescent="0.45">
      <c r="A71" s="106">
        <v>202111333</v>
      </c>
      <c r="B71" s="55" t="s">
        <v>294</v>
      </c>
      <c r="C71" t="str">
        <f>VLOOKUP(B71,summary!$A$5:$B$5006,2,0)</f>
        <v>Chin Chow  仙 草</v>
      </c>
      <c r="D71" s="91">
        <v>1</v>
      </c>
      <c r="E71" s="77"/>
    </row>
    <row r="72" spans="1:5" ht="18.5" x14ac:dyDescent="0.45">
      <c r="A72" s="106">
        <v>202111333</v>
      </c>
      <c r="B72" s="55" t="s">
        <v>340</v>
      </c>
      <c r="C72" t="str">
        <f>VLOOKUP(B72,summary!$A$5:$B$5006,2,0)</f>
        <v>Pearl Barley 薏米</v>
      </c>
      <c r="D72" s="91">
        <v>1</v>
      </c>
      <c r="E72" s="77"/>
    </row>
    <row r="73" spans="1:5" ht="18.5" x14ac:dyDescent="0.45">
      <c r="A73" s="106">
        <v>202111333</v>
      </c>
      <c r="B73" s="55" t="s">
        <v>351</v>
      </c>
      <c r="C73" t="str">
        <f>VLOOKUP(B73,summary!$A$5:$B$5006,2,0)</f>
        <v>Dried Longan 龙眼干</v>
      </c>
      <c r="D73" s="91">
        <v>1</v>
      </c>
      <c r="E73" s="77"/>
    </row>
    <row r="74" spans="1:5" ht="18.5" x14ac:dyDescent="0.45">
      <c r="A74" s="106">
        <v>202111333</v>
      </c>
      <c r="B74" s="55" t="s">
        <v>660</v>
      </c>
      <c r="C74" t="str">
        <f>VLOOKUP(B74,summary!$A$5:$B$5006,2,0)</f>
        <v>Chendol浆咯</v>
      </c>
      <c r="D74" s="91">
        <v>1</v>
      </c>
      <c r="E74" s="77"/>
    </row>
    <row r="75" spans="1:5" ht="18.5" x14ac:dyDescent="0.45">
      <c r="A75" s="106">
        <v>202111333</v>
      </c>
      <c r="B75" s="55" t="s">
        <v>446</v>
      </c>
      <c r="C75" t="str">
        <f>VLOOKUP(B75,summary!$A$5:$B$5006,2,0)</f>
        <v>Lychee in Syrup荔枝</v>
      </c>
      <c r="D75" s="91">
        <v>1</v>
      </c>
      <c r="E75" s="77"/>
    </row>
    <row r="76" spans="1:5" ht="18.5" x14ac:dyDescent="0.45">
      <c r="A76" s="106">
        <v>202111333</v>
      </c>
      <c r="B76" s="55" t="s">
        <v>565</v>
      </c>
      <c r="C76" t="str">
        <f>VLOOKUP(B76,summary!$A$5:$B$5006,2,0)</f>
        <v>Pandan Leaf 班兰叶</v>
      </c>
      <c r="D76" s="91">
        <v>1.5</v>
      </c>
      <c r="E76" s="77"/>
    </row>
    <row r="77" spans="1:5" ht="18.5" x14ac:dyDescent="0.45">
      <c r="A77" s="106">
        <v>202111333</v>
      </c>
      <c r="B77" s="55" t="s">
        <v>559</v>
      </c>
      <c r="C77" t="str">
        <f>VLOOKUP(B77,summary!$A$5:$B$5006,2,0)</f>
        <v>Sweet Potato 番薯</v>
      </c>
      <c r="D77" s="91">
        <v>5</v>
      </c>
      <c r="E77" s="77"/>
    </row>
    <row r="78" spans="1:5" ht="18.5" x14ac:dyDescent="0.45">
      <c r="A78" s="106">
        <v>202111334</v>
      </c>
      <c r="B78" s="55" t="s">
        <v>559</v>
      </c>
      <c r="C78" t="str">
        <f>VLOOKUP(B78,summary!$A$5:$B$5006,2,0)</f>
        <v>Sweet Potato 番薯</v>
      </c>
      <c r="D78" s="91">
        <v>20</v>
      </c>
      <c r="E78" s="77"/>
    </row>
    <row r="79" spans="1:5" ht="18.5" x14ac:dyDescent="0.45">
      <c r="A79" s="106">
        <v>202111335</v>
      </c>
      <c r="B79" s="55" t="s">
        <v>660</v>
      </c>
      <c r="C79" t="str">
        <f>VLOOKUP(B79,summary!$A$5:$B$5006,2,0)</f>
        <v>Chendol浆咯</v>
      </c>
      <c r="D79" s="91">
        <v>1</v>
      </c>
      <c r="E79" s="77"/>
    </row>
    <row r="80" spans="1:5" ht="18.5" x14ac:dyDescent="0.45">
      <c r="A80" s="106">
        <v>202111335</v>
      </c>
      <c r="B80" s="55" t="s">
        <v>310</v>
      </c>
      <c r="C80" t="str">
        <f>VLOOKUP(B80,summary!$A$5:$B$5006,2,0)</f>
        <v>Chia Tao赤豆</v>
      </c>
      <c r="D80" s="91">
        <v>1</v>
      </c>
      <c r="E80" s="77"/>
    </row>
    <row r="81" spans="1:5" ht="18.5" x14ac:dyDescent="0.45">
      <c r="A81" s="106">
        <v>202111335</v>
      </c>
      <c r="B81" s="55" t="s">
        <v>302</v>
      </c>
      <c r="C81" t="str">
        <f>VLOOKUP(B81,summary!$A$5:$B$5006,2,0)</f>
        <v>Red Bean红豆</v>
      </c>
      <c r="D81" s="91">
        <v>1</v>
      </c>
      <c r="E81" s="77"/>
    </row>
    <row r="82" spans="1:5" ht="18.5" x14ac:dyDescent="0.45">
      <c r="A82" s="106">
        <v>202111335</v>
      </c>
      <c r="B82" s="55" t="s">
        <v>200</v>
      </c>
      <c r="C82" t="str">
        <f>VLOOKUP(B82,summary!$A$5:$B$5006,2,0)</f>
        <v>Tadpole蝌蚪</v>
      </c>
      <c r="D82" s="91">
        <v>1</v>
      </c>
      <c r="E82" s="77"/>
    </row>
    <row r="83" spans="1:5" ht="18.5" x14ac:dyDescent="0.45">
      <c r="A83" s="106">
        <v>202111335</v>
      </c>
      <c r="B83" s="55" t="s">
        <v>314</v>
      </c>
      <c r="C83" t="str">
        <f>VLOOKUP(B83,summary!$A$5:$B$5006,2,0)</f>
        <v>Green Bean 绿豆</v>
      </c>
      <c r="D83" s="91">
        <v>1</v>
      </c>
      <c r="E83" s="77"/>
    </row>
    <row r="84" spans="1:5" ht="18.5" x14ac:dyDescent="0.45">
      <c r="A84" s="106">
        <v>202111335</v>
      </c>
      <c r="B84" s="55" t="s">
        <v>501</v>
      </c>
      <c r="C84" t="str">
        <f>VLOOKUP(B84,summary!$A$5:$B$5006,2,0)</f>
        <v>Coconut Milk 椰浆</v>
      </c>
      <c r="D84" s="91">
        <v>1</v>
      </c>
      <c r="E84" s="77"/>
    </row>
    <row r="85" spans="1:5" ht="18.5" x14ac:dyDescent="0.45">
      <c r="A85" s="106">
        <v>202111335</v>
      </c>
      <c r="B85" s="55" t="s">
        <v>433</v>
      </c>
      <c r="C85" t="str">
        <f>VLOOKUP(B85,summary!$A$5:$B$5006,2,0)</f>
        <v>Sea Coconut海底椰</v>
      </c>
      <c r="D85" s="91">
        <v>1</v>
      </c>
      <c r="E85" s="77"/>
    </row>
    <row r="86" spans="1:5" ht="18.5" x14ac:dyDescent="0.45">
      <c r="A86" s="106">
        <v>202111335</v>
      </c>
      <c r="B86" s="55" t="s">
        <v>566</v>
      </c>
      <c r="C86" t="str">
        <f>VLOOKUP(B86,summary!$A$5:$B$5006,2,0)</f>
        <v>Lime 酸甘</v>
      </c>
      <c r="D86" s="91">
        <v>1</v>
      </c>
      <c r="E86" s="77"/>
    </row>
    <row r="87" spans="1:5" ht="18.5" x14ac:dyDescent="0.45">
      <c r="A87" s="106">
        <v>202111335</v>
      </c>
      <c r="B87" s="55" t="s">
        <v>579</v>
      </c>
      <c r="C87" t="str">
        <f>VLOOKUP(B87,summary!$A$5:$B$5006,2,0)</f>
        <v>Food Coloring - Liquid)颜色-水</v>
      </c>
      <c r="D87" s="91">
        <v>1</v>
      </c>
      <c r="E87" s="77"/>
    </row>
    <row r="88" spans="1:5" ht="18.5" x14ac:dyDescent="0.45">
      <c r="A88" s="106">
        <v>202111335</v>
      </c>
      <c r="B88" s="55" t="s">
        <v>583</v>
      </c>
      <c r="C88" t="str">
        <f>VLOOKUP(B88,summary!$A$5:$B$5006,2,0)</f>
        <v>Food Coloring - Liquid)颜色-水</v>
      </c>
      <c r="D88" s="91">
        <v>1</v>
      </c>
      <c r="E88" s="77"/>
    </row>
    <row r="89" spans="1:5" ht="18.5" x14ac:dyDescent="0.45">
      <c r="A89" s="106">
        <v>202111335</v>
      </c>
      <c r="B89" s="55" t="s">
        <v>585</v>
      </c>
      <c r="C89" t="str">
        <f>VLOOKUP(B89,summary!$A$5:$B$5006,2,0)</f>
        <v>Food Coloring - Liquid)颜色-水</v>
      </c>
      <c r="D89" s="91">
        <v>1</v>
      </c>
      <c r="E89" s="77"/>
    </row>
    <row r="90" spans="1:5" ht="18.5" x14ac:dyDescent="0.45">
      <c r="A90" s="106">
        <v>202111335</v>
      </c>
      <c r="B90" s="55" t="s">
        <v>559</v>
      </c>
      <c r="C90" t="str">
        <f>VLOOKUP(B90,summary!$A$5:$B$5006,2,0)</f>
        <v>Sweet Potato 番薯</v>
      </c>
      <c r="D90" s="91">
        <v>5</v>
      </c>
      <c r="E90" s="77"/>
    </row>
    <row r="91" spans="1:5" ht="18.5" x14ac:dyDescent="0.45">
      <c r="A91" s="106">
        <v>202111335</v>
      </c>
      <c r="B91" s="55" t="s">
        <v>294</v>
      </c>
      <c r="C91" t="str">
        <f>VLOOKUP(B91,summary!$A$5:$B$5006,2,0)</f>
        <v>Chin Chow  仙 草</v>
      </c>
      <c r="D91" s="91">
        <v>1</v>
      </c>
      <c r="E91" s="77"/>
    </row>
    <row r="92" spans="1:5" ht="18.5" x14ac:dyDescent="0.45">
      <c r="A92" s="106">
        <v>202111335</v>
      </c>
      <c r="B92" s="55" t="s">
        <v>441</v>
      </c>
      <c r="C92" t="str">
        <f>VLOOKUP(B92,summary!$A$5:$B$5006,2,0)</f>
        <v>Longan in Syrup龙眼</v>
      </c>
      <c r="D92" s="91">
        <v>1</v>
      </c>
      <c r="E92" s="77"/>
    </row>
    <row r="93" spans="1:5" ht="18.5" x14ac:dyDescent="0.45">
      <c r="A93" s="106">
        <v>202111335</v>
      </c>
      <c r="B93" s="55" t="s">
        <v>537</v>
      </c>
      <c r="C93" t="str">
        <f>VLOOKUP(B93,summary!$A$5:$B$5006,2,0)</f>
        <v>Fine Sugar 白糖</v>
      </c>
      <c r="D93" s="91">
        <v>1</v>
      </c>
      <c r="E93" s="77"/>
    </row>
    <row r="94" spans="1:5" ht="18.5" x14ac:dyDescent="0.45">
      <c r="A94" s="106">
        <v>202111335</v>
      </c>
      <c r="B94" s="55" t="s">
        <v>332</v>
      </c>
      <c r="C94" t="str">
        <f>VLOOKUP(B94,summary!$A$5:$B$5006,2,0)</f>
        <v>Black Glutinous Rice 黑糯米</v>
      </c>
      <c r="D94" s="91">
        <v>2</v>
      </c>
      <c r="E94" s="77"/>
    </row>
    <row r="95" spans="1:5" ht="18.5" x14ac:dyDescent="0.45">
      <c r="A95" s="106">
        <v>202111335</v>
      </c>
      <c r="B95" s="55" t="s">
        <v>637</v>
      </c>
      <c r="C95" t="str">
        <f>VLOOKUP(B95,summary!$A$5:$B$5006,2,0)</f>
        <v xml:space="preserve">Fresh Soursop 红毛榴莲 </v>
      </c>
      <c r="D95" s="91">
        <v>1</v>
      </c>
      <c r="E95" s="77"/>
    </row>
    <row r="96" spans="1:5" ht="18.5" customHeight="1" x14ac:dyDescent="0.45">
      <c r="A96" s="106">
        <v>202111335</v>
      </c>
      <c r="B96" s="55" t="s">
        <v>646</v>
      </c>
      <c r="C96" t="str">
        <f>VLOOKUP(B96,summary!$A$5:$B$5006,2,0)</f>
        <v>Durian Puree 榴莲</v>
      </c>
      <c r="D96" s="91">
        <v>1</v>
      </c>
      <c r="E96" s="77"/>
    </row>
    <row r="97" spans="1:5" ht="18.5" customHeight="1" x14ac:dyDescent="0.45">
      <c r="A97" s="106">
        <v>202111335</v>
      </c>
      <c r="B97" s="55" t="s">
        <v>647</v>
      </c>
      <c r="C97" t="str">
        <f>VLOOKUP(B97,summary!$A$5:$B$5006,2,0)</f>
        <v>Mango Puree芒果</v>
      </c>
      <c r="D97" s="91">
        <v>1</v>
      </c>
      <c r="E97" s="77"/>
    </row>
    <row r="98" spans="1:5" ht="18.5" customHeight="1" x14ac:dyDescent="0.45">
      <c r="A98" s="106">
        <v>202111336</v>
      </c>
      <c r="B98" s="55" t="s">
        <v>200</v>
      </c>
      <c r="C98" t="str">
        <f>VLOOKUP(B98,summary!$A$5:$B$5006,2,0)</f>
        <v>Tadpole蝌蚪</v>
      </c>
      <c r="D98" s="91">
        <v>1</v>
      </c>
      <c r="E98" s="77"/>
    </row>
    <row r="99" spans="1:5" ht="18.5" customHeight="1" x14ac:dyDescent="0.45">
      <c r="A99" s="106">
        <v>202111336</v>
      </c>
      <c r="B99" s="55" t="s">
        <v>294</v>
      </c>
      <c r="C99" t="str">
        <f>VLOOKUP(B99,summary!$A$5:$B$5006,2,0)</f>
        <v>Chin Chow  仙 草</v>
      </c>
      <c r="D99" s="91">
        <v>2</v>
      </c>
      <c r="E99" s="77"/>
    </row>
    <row r="100" spans="1:5" ht="18.5" customHeight="1" x14ac:dyDescent="0.45">
      <c r="A100" s="106">
        <v>202111336</v>
      </c>
      <c r="B100" s="55" t="s">
        <v>295</v>
      </c>
      <c r="C100" t="str">
        <f>VLOOKUP(B100,summary!$A$5:$B$5006,2,0)</f>
        <v>Selaseh (Basil Seed) 青蛙蛋</v>
      </c>
      <c r="D100" s="91">
        <v>1</v>
      </c>
      <c r="E100" s="77"/>
    </row>
    <row r="101" spans="1:5" ht="18.5" customHeight="1" x14ac:dyDescent="0.45">
      <c r="A101" s="106">
        <v>202111336</v>
      </c>
      <c r="B101" s="55" t="s">
        <v>384</v>
      </c>
      <c r="C101" t="str">
        <f>VLOOKUP(B101,summary!$A$5:$B$5006,2,0)</f>
        <v>Coco Syrup 可可糖浆</v>
      </c>
      <c r="D101" s="91">
        <v>1</v>
      </c>
      <c r="E101" s="77"/>
    </row>
    <row r="102" spans="1:5" ht="18.5" customHeight="1" x14ac:dyDescent="0.45">
      <c r="A102" s="106">
        <v>202111336</v>
      </c>
      <c r="B102" s="55" t="s">
        <v>537</v>
      </c>
      <c r="C102" t="str">
        <f>VLOOKUP(B102,summary!$A$5:$B$5006,2,0)</f>
        <v>Fine Sugar 白糖</v>
      </c>
      <c r="D102" s="91">
        <v>1</v>
      </c>
      <c r="E102" s="77"/>
    </row>
    <row r="103" spans="1:5" ht="18.5" customHeight="1" x14ac:dyDescent="0.45">
      <c r="A103" s="106">
        <v>202111336</v>
      </c>
      <c r="B103" s="55" t="s">
        <v>559</v>
      </c>
      <c r="C103" t="str">
        <f>VLOOKUP(B103,summary!$A$5:$B$5006,2,0)</f>
        <v>Sweet Potato 番薯</v>
      </c>
      <c r="D103" s="91">
        <v>20</v>
      </c>
      <c r="E103" s="77"/>
    </row>
    <row r="104" spans="1:5" ht="18.5" customHeight="1" x14ac:dyDescent="0.45">
      <c r="A104" s="106">
        <v>202111336</v>
      </c>
      <c r="B104" s="55" t="s">
        <v>562</v>
      </c>
      <c r="C104" t="str">
        <f>VLOOKUP(B104,summary!$A$5:$B$5006,2,0)</f>
        <v>Yam 芋头</v>
      </c>
      <c r="D104" s="91">
        <v>2</v>
      </c>
      <c r="E104" s="77"/>
    </row>
    <row r="105" spans="1:5" ht="18.5" customHeight="1" x14ac:dyDescent="0.45">
      <c r="A105" s="106">
        <v>202111336</v>
      </c>
      <c r="B105" s="55" t="s">
        <v>565</v>
      </c>
      <c r="C105" t="str">
        <f>VLOOKUP(B105,summary!$A$5:$B$5006,2,0)</f>
        <v>Pandan Leaf 班兰叶</v>
      </c>
      <c r="D105" s="78">
        <v>3</v>
      </c>
      <c r="E105" s="77"/>
    </row>
    <row r="106" spans="1:5" ht="18.5" customHeight="1" x14ac:dyDescent="0.45">
      <c r="A106" s="106">
        <v>202111337</v>
      </c>
      <c r="B106" s="55" t="s">
        <v>646</v>
      </c>
      <c r="C106" t="str">
        <f>VLOOKUP(B106,summary!$A$5:$B$5006,2,0)</f>
        <v>Durian Puree 榴莲</v>
      </c>
      <c r="D106" s="78">
        <v>1</v>
      </c>
      <c r="E106" s="77"/>
    </row>
    <row r="107" spans="1:5" ht="18.5" customHeight="1" x14ac:dyDescent="0.45">
      <c r="A107" s="106">
        <v>202111337</v>
      </c>
      <c r="B107" s="55" t="s">
        <v>647</v>
      </c>
      <c r="C107" t="str">
        <f>VLOOKUP(B107,summary!$A$5:$B$5006,2,0)</f>
        <v>Mango Puree芒果</v>
      </c>
      <c r="D107" s="78">
        <v>1</v>
      </c>
      <c r="E107" s="77"/>
    </row>
    <row r="108" spans="1:5" ht="18.5" customHeight="1" x14ac:dyDescent="0.45">
      <c r="A108" s="106">
        <v>202111337</v>
      </c>
      <c r="B108" s="55" t="s">
        <v>269</v>
      </c>
      <c r="C108" t="str">
        <f>VLOOKUP(B108,summary!$A$5:$B$5006,2,0)</f>
        <v>Potato Starch 风车粉</v>
      </c>
      <c r="D108" s="78">
        <v>1</v>
      </c>
      <c r="E108" s="77"/>
    </row>
    <row r="109" spans="1:5" ht="18.5" customHeight="1" x14ac:dyDescent="0.45">
      <c r="A109" s="106">
        <v>202111337</v>
      </c>
      <c r="B109" s="55" t="s">
        <v>299</v>
      </c>
      <c r="C109" t="str">
        <f>VLOOKUP(B109,summary!$A$5:$B$5006,2,0)</f>
        <v>Red Bean红豆</v>
      </c>
      <c r="D109" s="78">
        <v>3</v>
      </c>
      <c r="E109" s="77"/>
    </row>
    <row r="110" spans="1:5" ht="18.5" customHeight="1" x14ac:dyDescent="0.45">
      <c r="A110" s="106">
        <v>202111337</v>
      </c>
      <c r="B110" s="55" t="s">
        <v>314</v>
      </c>
      <c r="C110" t="str">
        <f>VLOOKUP(B110,summary!$A$5:$B$5006,2,0)</f>
        <v>Green Bean 绿豆</v>
      </c>
      <c r="D110" s="78">
        <v>1</v>
      </c>
      <c r="E110" s="77"/>
    </row>
    <row r="111" spans="1:5" ht="18.5" customHeight="1" x14ac:dyDescent="0.45">
      <c r="A111" s="106">
        <v>202111337</v>
      </c>
      <c r="B111" s="55" t="s">
        <v>322</v>
      </c>
      <c r="C111" t="str">
        <f>VLOOKUP(B111,summary!$A$5:$B$5006,2,0)</f>
        <v>Split Green Mung Bean豆畔</v>
      </c>
      <c r="D111" s="78">
        <v>2</v>
      </c>
      <c r="E111" s="77"/>
    </row>
    <row r="112" spans="1:5" ht="18.5" customHeight="1" x14ac:dyDescent="0.45">
      <c r="A112" s="106">
        <v>202111337</v>
      </c>
      <c r="B112" s="55" t="s">
        <v>331</v>
      </c>
      <c r="C112" t="str">
        <f>VLOOKUP(B112,summary!$A$5:$B$5006,2,0)</f>
        <v>Black Glutinous Rice 黑糯米</v>
      </c>
      <c r="D112" s="78">
        <v>1</v>
      </c>
      <c r="E112" s="77"/>
    </row>
    <row r="113" spans="1:5" ht="18.5" customHeight="1" x14ac:dyDescent="0.45">
      <c r="A113" s="106">
        <v>202111337</v>
      </c>
      <c r="B113" s="55" t="s">
        <v>354</v>
      </c>
      <c r="C113" t="str">
        <f>VLOOKUP(B113,summary!$A$5:$B$5006,2,0)</f>
        <v>Dried Longan 龙眼干</v>
      </c>
      <c r="D113" s="78">
        <v>2</v>
      </c>
      <c r="E113" s="77"/>
    </row>
    <row r="114" spans="1:5" ht="18.5" customHeight="1" x14ac:dyDescent="0.45">
      <c r="A114" s="106">
        <v>202111337</v>
      </c>
      <c r="B114" s="55" t="s">
        <v>288</v>
      </c>
      <c r="C114" t="str">
        <f>VLOOKUP(B114,summary!$A$5:$B$5006,2,0)</f>
        <v>Atap Seeds in Syrup亚嗒子</v>
      </c>
      <c r="D114" s="78">
        <v>1</v>
      </c>
      <c r="E114" s="77"/>
    </row>
    <row r="115" spans="1:5" ht="18.5" customHeight="1" x14ac:dyDescent="0.45">
      <c r="A115" s="106">
        <v>202111337</v>
      </c>
      <c r="B115" s="55" t="s">
        <v>495</v>
      </c>
      <c r="C115" t="str">
        <f>VLOOKUP(B115,summary!$A$5:$B$5006,2,0)</f>
        <v>Coconut Milk 椰浆</v>
      </c>
      <c r="D115" s="78">
        <v>1</v>
      </c>
      <c r="E115" s="77"/>
    </row>
    <row r="116" spans="1:5" ht="18.5" customHeight="1" x14ac:dyDescent="0.45">
      <c r="A116" s="106">
        <v>202111337</v>
      </c>
      <c r="B116" s="55" t="s">
        <v>537</v>
      </c>
      <c r="C116" t="str">
        <f>VLOOKUP(B116,summary!$A$5:$B$5006,2,0)</f>
        <v>Fine Sugar 白糖</v>
      </c>
      <c r="D116" s="78">
        <v>2</v>
      </c>
      <c r="E116" s="77"/>
    </row>
    <row r="117" spans="1:5" ht="18.5" customHeight="1" x14ac:dyDescent="0.45">
      <c r="A117" s="106">
        <v>202111338</v>
      </c>
      <c r="B117" s="55" t="s">
        <v>537</v>
      </c>
      <c r="C117" t="str">
        <f>VLOOKUP(B117,summary!$A$5:$B$5006,2,0)</f>
        <v>Fine Sugar 白糖</v>
      </c>
      <c r="D117" s="78">
        <v>3</v>
      </c>
      <c r="E117" s="77"/>
    </row>
    <row r="118" spans="1:5" ht="18.5" customHeight="1" x14ac:dyDescent="0.45">
      <c r="A118" s="106">
        <v>202111338</v>
      </c>
      <c r="B118" s="55" t="s">
        <v>559</v>
      </c>
      <c r="C118" t="str">
        <f>VLOOKUP(B118,summary!$A$5:$B$5006,2,0)</f>
        <v>Sweet Potato 番薯</v>
      </c>
      <c r="D118" s="78">
        <v>10</v>
      </c>
      <c r="E118" s="77"/>
    </row>
    <row r="119" spans="1:5" ht="18.5" customHeight="1" x14ac:dyDescent="0.45">
      <c r="A119" s="106">
        <v>202111338</v>
      </c>
      <c r="B119" s="55" t="s">
        <v>562</v>
      </c>
      <c r="C119" t="str">
        <f>VLOOKUP(B119,summary!$A$5:$B$5006,2,0)</f>
        <v>Yam 芋头</v>
      </c>
      <c r="D119" s="78">
        <v>5</v>
      </c>
      <c r="E119" s="77"/>
    </row>
    <row r="120" spans="1:5" ht="18.5" customHeight="1" x14ac:dyDescent="0.45">
      <c r="A120" s="106">
        <v>202111338</v>
      </c>
      <c r="B120" s="55" t="s">
        <v>565</v>
      </c>
      <c r="C120" t="str">
        <f>VLOOKUP(B120,summary!$A$5:$B$5006,2,0)</f>
        <v>Pandan Leaf 班兰叶</v>
      </c>
      <c r="D120" s="78">
        <v>10</v>
      </c>
      <c r="E120" s="77"/>
    </row>
    <row r="121" spans="1:5" ht="18.5" customHeight="1" x14ac:dyDescent="0.45">
      <c r="A121" s="106">
        <v>202111339</v>
      </c>
      <c r="B121" s="55" t="s">
        <v>646</v>
      </c>
      <c r="C121" t="str">
        <f>VLOOKUP(B121,summary!$A$5:$B$5006,2,0)</f>
        <v>Durian Puree 榴莲</v>
      </c>
      <c r="D121" s="78">
        <v>2</v>
      </c>
      <c r="E121" s="77"/>
    </row>
    <row r="122" spans="1:5" ht="18.5" customHeight="1" x14ac:dyDescent="0.45">
      <c r="A122" s="106">
        <v>202111339</v>
      </c>
      <c r="B122" s="55" t="s">
        <v>658</v>
      </c>
      <c r="C122" t="str">
        <f>VLOOKUP(B122,summary!$A$5:$B$5006,2,0)</f>
        <v>Bobo Cha Cubes.摩摩喳喳</v>
      </c>
      <c r="D122" s="78">
        <v>2</v>
      </c>
      <c r="E122" s="77"/>
    </row>
    <row r="123" spans="1:5" ht="18.5" customHeight="1" x14ac:dyDescent="0.45">
      <c r="A123" s="106">
        <v>202111339</v>
      </c>
      <c r="B123" s="55" t="s">
        <v>289</v>
      </c>
      <c r="C123" t="str">
        <f>VLOOKUP(B123,summary!$A$5:$B$5006,2,0)</f>
        <v>Atap Seeds in Syrup亚嗒子</v>
      </c>
      <c r="D123" s="78">
        <v>2</v>
      </c>
      <c r="E123" s="77"/>
    </row>
    <row r="124" spans="1:5" ht="18.5" customHeight="1" x14ac:dyDescent="0.45">
      <c r="A124" s="106">
        <v>202111339</v>
      </c>
      <c r="B124" s="55" t="s">
        <v>306</v>
      </c>
      <c r="C124" t="str">
        <f>VLOOKUP(B124,summary!$A$5:$B$5006,2,0)</f>
        <v>Small Red Bean小红豆</v>
      </c>
      <c r="D124" s="78">
        <v>4</v>
      </c>
      <c r="E124" s="77"/>
    </row>
    <row r="125" spans="1:5" ht="18.5" customHeight="1" x14ac:dyDescent="0.45">
      <c r="A125" s="106">
        <v>202111339</v>
      </c>
      <c r="B125" s="55" t="s">
        <v>326</v>
      </c>
      <c r="C125" t="str">
        <f>VLOOKUP(B125,summary!$A$5:$B$5006,2,0)</f>
        <v>Split Green Mung Bean豆畔</v>
      </c>
      <c r="D125" s="78">
        <v>3</v>
      </c>
      <c r="E125" s="77"/>
    </row>
    <row r="126" spans="1:5" ht="18.5" customHeight="1" x14ac:dyDescent="0.45">
      <c r="A126" s="106">
        <v>202111339</v>
      </c>
      <c r="B126" s="55" t="s">
        <v>351</v>
      </c>
      <c r="C126" t="str">
        <f>VLOOKUP(B126,summary!$A$5:$B$5006,2,0)</f>
        <v>Dried Longan 龙眼干</v>
      </c>
      <c r="D126" s="78">
        <v>3</v>
      </c>
      <c r="E126" s="77"/>
    </row>
    <row r="127" spans="1:5" ht="18.5" customHeight="1" x14ac:dyDescent="0.45">
      <c r="A127" s="106">
        <v>202111339</v>
      </c>
      <c r="B127" s="55" t="s">
        <v>359</v>
      </c>
      <c r="C127" t="str">
        <f>VLOOKUP(B127,summary!$A$5:$B$5006,2,0)</f>
        <v>Fungus黄 木耳朵</v>
      </c>
      <c r="D127" s="78">
        <v>1</v>
      </c>
      <c r="E127" s="77"/>
    </row>
    <row r="128" spans="1:5" ht="18.5" customHeight="1" x14ac:dyDescent="0.45">
      <c r="A128" s="106">
        <v>202111339</v>
      </c>
      <c r="B128" s="55" t="s">
        <v>537</v>
      </c>
      <c r="C128" t="str">
        <f>VLOOKUP(B128,summary!$A$5:$B$5006,2,0)</f>
        <v>Fine Sugar 白糖</v>
      </c>
      <c r="D128" s="78">
        <v>2</v>
      </c>
      <c r="E128" s="77"/>
    </row>
    <row r="129" spans="1:5" ht="18.5" customHeight="1" x14ac:dyDescent="0.45">
      <c r="A129" s="106">
        <v>202111339</v>
      </c>
      <c r="B129" s="55" t="s">
        <v>547</v>
      </c>
      <c r="C129" t="str">
        <f>VLOOKUP(B129,summary!$A$5:$B$5006,2,0)</f>
        <v>Coconut Sugar椰糖</v>
      </c>
      <c r="D129" s="78">
        <v>1</v>
      </c>
      <c r="E129" s="77"/>
    </row>
    <row r="130" spans="1:5" ht="18.5" customHeight="1" x14ac:dyDescent="0.45">
      <c r="A130" s="106">
        <v>202111339</v>
      </c>
      <c r="B130" s="55" t="s">
        <v>551</v>
      </c>
      <c r="C130" t="str">
        <f>VLOOKUP(B130,summary!$A$5:$B$5006,2,0)</f>
        <v>Candy Sugar 片糖</v>
      </c>
      <c r="D130" s="78">
        <v>10</v>
      </c>
      <c r="E130" s="77"/>
    </row>
    <row r="131" spans="1:5" ht="18.5" customHeight="1" x14ac:dyDescent="0.45">
      <c r="A131" s="106">
        <v>202111339</v>
      </c>
      <c r="B131" s="55" t="s">
        <v>583</v>
      </c>
      <c r="C131" t="str">
        <f>VLOOKUP(B131,summary!$A$5:$B$5006,2,0)</f>
        <v>Food Coloring - Liquid)颜色-水</v>
      </c>
      <c r="D131" s="78">
        <v>1</v>
      </c>
      <c r="E131" s="77"/>
    </row>
    <row r="132" spans="1:5" ht="18.5" customHeight="1" x14ac:dyDescent="0.45">
      <c r="A132" s="106">
        <v>202111339</v>
      </c>
      <c r="B132" s="55" t="s">
        <v>584</v>
      </c>
      <c r="C132" t="str">
        <f>VLOOKUP(B132,summary!$A$5:$B$5006,2,0)</f>
        <v>Food Coloring - Liquid)颜色-水</v>
      </c>
      <c r="D132" s="78">
        <v>1</v>
      </c>
      <c r="E132" s="77"/>
    </row>
    <row r="133" spans="1:5" ht="18.5" customHeight="1" x14ac:dyDescent="0.45">
      <c r="A133" s="106">
        <v>202111339</v>
      </c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64:B65">
    <cfRule type="duplicateValues" dxfId="98" priority="1"/>
  </conditionalFormatting>
  <conditionalFormatting sqref="B66">
    <cfRule type="duplicateValues" dxfId="97" priority="2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784A-C8E8-4C8D-9F3B-4010EA98DE16}">
  <sheetPr>
    <tabColor rgb="FFFFFF00"/>
  </sheetPr>
  <dimension ref="A1:H565"/>
  <sheetViews>
    <sheetView topLeftCell="A103" workbookViewId="0">
      <selection activeCell="B118" sqref="B118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288.5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202111340</v>
      </c>
      <c r="B3" s="55" t="s">
        <v>291</v>
      </c>
      <c r="C3" t="str">
        <f>VLOOKUP(B3,summary!$A$5:$B$5006,2,0)</f>
        <v>Atap Seeds in Syrup亚嗒子</v>
      </c>
      <c r="D3" s="91">
        <v>1</v>
      </c>
      <c r="E3" s="77"/>
    </row>
    <row r="4" spans="1:5" ht="18.5" x14ac:dyDescent="0.45">
      <c r="A4" s="106">
        <v>202111340</v>
      </c>
      <c r="B4" s="55" t="s">
        <v>296</v>
      </c>
      <c r="C4" t="str">
        <f>VLOOKUP(B4,summary!$A$5:$B$5006,2,0)</f>
        <v>GingKo Nut (Peel off)白果仁</v>
      </c>
      <c r="D4" s="91">
        <v>0.5</v>
      </c>
      <c r="E4" s="77"/>
    </row>
    <row r="5" spans="1:5" ht="18.5" x14ac:dyDescent="0.45">
      <c r="A5" s="106">
        <v>202111340</v>
      </c>
      <c r="B5" s="55" t="s">
        <v>340</v>
      </c>
      <c r="C5" t="str">
        <f>VLOOKUP(B5,summary!$A$5:$B$5006,2,0)</f>
        <v>Pearl Barley 薏米</v>
      </c>
      <c r="D5" s="91">
        <v>1</v>
      </c>
      <c r="E5" s="77"/>
    </row>
    <row r="6" spans="1:5" ht="18.5" x14ac:dyDescent="0.45">
      <c r="A6" s="106">
        <v>202111340</v>
      </c>
      <c r="B6" s="55" t="s">
        <v>433</v>
      </c>
      <c r="C6" t="str">
        <f>VLOOKUP(B6,summary!$A$5:$B$5006,2,0)</f>
        <v>Sea Coconut海底椰</v>
      </c>
      <c r="D6" s="91">
        <v>2</v>
      </c>
      <c r="E6" s="77"/>
    </row>
    <row r="7" spans="1:5" ht="18.5" x14ac:dyDescent="0.45">
      <c r="A7" s="106">
        <v>202111340</v>
      </c>
      <c r="B7" s="55" t="s">
        <v>457</v>
      </c>
      <c r="C7" t="str">
        <f>VLOOKUP(B7,summary!$A$5:$B$5006,2,0)</f>
        <v>Fruit Cocktail杂果</v>
      </c>
      <c r="D7" s="91">
        <v>1</v>
      </c>
      <c r="E7" s="77"/>
    </row>
    <row r="8" spans="1:5" ht="18.5" x14ac:dyDescent="0.45">
      <c r="A8" s="106">
        <v>202111340</v>
      </c>
      <c r="B8" s="55" t="s">
        <v>458</v>
      </c>
      <c r="C8" t="str">
        <f>VLOOKUP(B8,summary!$A$5:$B$5006,2,0)</f>
        <v>Cream Corn玉米浆</v>
      </c>
      <c r="D8" s="91">
        <v>1</v>
      </c>
      <c r="E8" s="77"/>
    </row>
    <row r="9" spans="1:5" ht="18.5" x14ac:dyDescent="0.45">
      <c r="A9" s="106">
        <v>202111340</v>
      </c>
      <c r="B9" s="55" t="s">
        <v>543</v>
      </c>
      <c r="C9" t="str">
        <f>VLOOKUP(B9,summary!$A$5:$B$5006,2,0)</f>
        <v>Coconut Sugar椰糖</v>
      </c>
      <c r="D9" s="91">
        <v>1</v>
      </c>
      <c r="E9" s="77"/>
    </row>
    <row r="10" spans="1:5" ht="18.5" x14ac:dyDescent="0.45">
      <c r="A10" s="106">
        <v>202111340</v>
      </c>
      <c r="B10" s="55" t="s">
        <v>559</v>
      </c>
      <c r="C10" t="str">
        <f>VLOOKUP(B10,summary!$A$5:$B$5006,2,0)</f>
        <v>Sweet Potato 番薯</v>
      </c>
      <c r="D10" s="91">
        <v>20</v>
      </c>
      <c r="E10" s="77"/>
    </row>
    <row r="11" spans="1:5" ht="18.5" x14ac:dyDescent="0.45">
      <c r="A11" s="106">
        <v>202111341</v>
      </c>
      <c r="B11" s="55" t="s">
        <v>565</v>
      </c>
      <c r="C11" t="str">
        <f>VLOOKUP(B11,summary!$A$5:$B$5006,2,0)</f>
        <v>Pandan Leaf 班兰叶</v>
      </c>
      <c r="D11" s="91">
        <v>1</v>
      </c>
      <c r="E11" s="77"/>
    </row>
    <row r="12" spans="1:5" ht="18.5" x14ac:dyDescent="0.45">
      <c r="A12" s="106">
        <v>202111341</v>
      </c>
      <c r="B12" s="55" t="s">
        <v>440</v>
      </c>
      <c r="C12" t="str">
        <f>VLOOKUP(B12,summary!$A$5:$B$5006,2,0)</f>
        <v>Aloe Vera芦荟 10MM</v>
      </c>
      <c r="D12" s="91">
        <v>6</v>
      </c>
      <c r="E12" s="77"/>
    </row>
    <row r="13" spans="1:5" ht="18.5" x14ac:dyDescent="0.45">
      <c r="A13" s="106">
        <v>202111342</v>
      </c>
      <c r="B13" s="55" t="s">
        <v>495</v>
      </c>
      <c r="C13" t="str">
        <f>VLOOKUP(B13,summary!$A$5:$B$5006,2,0)</f>
        <v>Coconut Milk 椰浆</v>
      </c>
      <c r="D13" s="91">
        <v>3</v>
      </c>
      <c r="E13" s="77"/>
    </row>
    <row r="14" spans="1:5" ht="18.5" x14ac:dyDescent="0.45">
      <c r="A14" s="106">
        <v>202111343</v>
      </c>
      <c r="B14" s="55" t="s">
        <v>475</v>
      </c>
      <c r="C14" t="str">
        <f>VLOOKUP(B14,summary!$A$5:$B$5006,2,0)</f>
        <v>Evaporated Creamer淡奶水</v>
      </c>
      <c r="D14" s="91">
        <v>2</v>
      </c>
      <c r="E14" s="77"/>
    </row>
    <row r="15" spans="1:5" ht="18.5" x14ac:dyDescent="0.45">
      <c r="A15" s="106">
        <v>202111343</v>
      </c>
      <c r="B15" s="55" t="s">
        <v>477</v>
      </c>
      <c r="C15" t="str">
        <f>VLOOKUP(B15,summary!$A$5:$B$5006,2,0)</f>
        <v>Sweetened Creamer 练奶</v>
      </c>
      <c r="D15" s="91">
        <v>3</v>
      </c>
      <c r="E15" s="77"/>
    </row>
    <row r="16" spans="1:5" ht="18.5" x14ac:dyDescent="0.45">
      <c r="A16" s="106">
        <v>202111343</v>
      </c>
      <c r="B16" s="55" t="s">
        <v>537</v>
      </c>
      <c r="C16" t="str">
        <f>VLOOKUP(B16,summary!$A$5:$B$5006,2,0)</f>
        <v>Fine Sugar 白糖</v>
      </c>
      <c r="D16" s="91">
        <v>1</v>
      </c>
      <c r="E16" s="77"/>
    </row>
    <row r="17" spans="1:7" ht="18.5" x14ac:dyDescent="0.45">
      <c r="A17" s="106">
        <v>202111344</v>
      </c>
      <c r="B17" s="55" t="s">
        <v>647</v>
      </c>
      <c r="C17" t="str">
        <f>VLOOKUP(B17,summary!$A$5:$B$5006,2,0)</f>
        <v>Mango Puree芒果</v>
      </c>
      <c r="D17" s="91">
        <v>3</v>
      </c>
      <c r="E17" s="77"/>
    </row>
    <row r="18" spans="1:7" ht="18.5" x14ac:dyDescent="0.45">
      <c r="A18" s="106">
        <v>202111344</v>
      </c>
      <c r="B18" s="55" t="s">
        <v>660</v>
      </c>
      <c r="C18" t="str">
        <f>VLOOKUP(B18,summary!$A$5:$B$5006,2,0)</f>
        <v>Chendol浆咯</v>
      </c>
      <c r="D18" s="91">
        <v>2</v>
      </c>
      <c r="E18" s="77"/>
    </row>
    <row r="19" spans="1:7" ht="18.5" x14ac:dyDescent="0.45">
      <c r="A19" s="106">
        <v>202111344</v>
      </c>
      <c r="B19" s="55" t="s">
        <v>294</v>
      </c>
      <c r="C19" t="str">
        <f>VLOOKUP(B19,summary!$A$5:$B$5006,2,0)</f>
        <v>Chin Chow  仙 草</v>
      </c>
      <c r="D19" s="91">
        <v>1</v>
      </c>
      <c r="E19" s="77"/>
    </row>
    <row r="20" spans="1:7" ht="18.5" x14ac:dyDescent="0.45">
      <c r="A20" s="106">
        <v>202111344</v>
      </c>
      <c r="B20" s="55" t="s">
        <v>299</v>
      </c>
      <c r="C20" t="str">
        <f>VLOOKUP(B20,summary!$A$5:$B$5006,2,0)</f>
        <v>Red Bean红豆</v>
      </c>
      <c r="D20" s="91">
        <v>1</v>
      </c>
      <c r="E20" s="77"/>
    </row>
    <row r="21" spans="1:7" ht="18.5" x14ac:dyDescent="0.45">
      <c r="A21" s="106">
        <v>202111344</v>
      </c>
      <c r="B21" s="55" t="s">
        <v>331</v>
      </c>
      <c r="C21" t="str">
        <f>VLOOKUP(B21,summary!$A$5:$B$5006,2,0)</f>
        <v>Black Glutinous Rice 黑糯米</v>
      </c>
      <c r="D21" s="91">
        <v>1</v>
      </c>
      <c r="E21" s="77"/>
    </row>
    <row r="22" spans="1:7" ht="18.5" x14ac:dyDescent="0.45">
      <c r="A22" s="106">
        <v>202111344</v>
      </c>
      <c r="B22" s="55" t="s">
        <v>475</v>
      </c>
      <c r="C22" t="str">
        <f>VLOOKUP(B22,summary!$A$5:$B$5006,2,0)</f>
        <v>Evaporated Creamer淡奶水</v>
      </c>
      <c r="D22" s="91">
        <v>1</v>
      </c>
      <c r="E22" s="77"/>
    </row>
    <row r="23" spans="1:7" ht="18.5" x14ac:dyDescent="0.45">
      <c r="A23" s="106">
        <v>202111344</v>
      </c>
      <c r="B23" s="55" t="s">
        <v>484</v>
      </c>
      <c r="C23" t="str">
        <f>VLOOKUP(B23,summary!$A$5:$B$5006,2,0)</f>
        <v>GingKo Nut白果罐</v>
      </c>
      <c r="D23" s="91">
        <v>1</v>
      </c>
      <c r="E23" s="77"/>
    </row>
    <row r="24" spans="1:7" ht="18.5" x14ac:dyDescent="0.45">
      <c r="A24" s="106">
        <v>202111344</v>
      </c>
      <c r="B24" s="55" t="s">
        <v>495</v>
      </c>
      <c r="C24" t="str">
        <f>VLOOKUP(B24,summary!$A$5:$B$5006,2,0)</f>
        <v>Coconut Milk 椰浆</v>
      </c>
      <c r="D24" s="91">
        <v>1</v>
      </c>
      <c r="E24" s="77"/>
    </row>
    <row r="25" spans="1:7" ht="18.5" x14ac:dyDescent="0.45">
      <c r="A25" s="106">
        <v>202111344</v>
      </c>
      <c r="B25" s="55" t="s">
        <v>565</v>
      </c>
      <c r="C25" t="str">
        <f>VLOOKUP(B25,summary!$A$5:$B$5006,2,0)</f>
        <v>Pandan Leaf 班兰叶</v>
      </c>
      <c r="D25" s="91">
        <v>1</v>
      </c>
      <c r="E25" s="77"/>
    </row>
    <row r="26" spans="1:7" ht="18.5" x14ac:dyDescent="0.45">
      <c r="A26" s="106">
        <v>202111344</v>
      </c>
      <c r="B26" s="55" t="s">
        <v>566</v>
      </c>
      <c r="C26" t="str">
        <f>VLOOKUP(B26,summary!$A$5:$B$5006,2,0)</f>
        <v>Lime 酸甘</v>
      </c>
      <c r="D26" s="91">
        <v>1</v>
      </c>
      <c r="E26" s="77"/>
    </row>
    <row r="27" spans="1:7" ht="18.5" x14ac:dyDescent="0.45">
      <c r="A27" s="106">
        <v>202111344</v>
      </c>
      <c r="B27" s="109" t="s">
        <v>385</v>
      </c>
      <c r="C27" t="str">
        <f>VLOOKUP(B27,summary!$A$5:$B$5006,2,0)</f>
        <v>Honey Pearl - Black 蜜糖珍珠</v>
      </c>
      <c r="D27" s="91">
        <v>1</v>
      </c>
      <c r="E27" s="77"/>
      <c r="F27" s="112" t="s">
        <v>950</v>
      </c>
      <c r="G27" s="107"/>
    </row>
    <row r="28" spans="1:7" ht="18.5" x14ac:dyDescent="0.45">
      <c r="A28" s="106">
        <v>202111345</v>
      </c>
      <c r="B28" s="55" t="s">
        <v>254</v>
      </c>
      <c r="C28" t="str">
        <f>VLOOKUP(B28,summary!$A$5:$B$5006,2,0)</f>
        <v>Sweet Potato Powder番薯粉</v>
      </c>
      <c r="D28" s="91">
        <v>1</v>
      </c>
      <c r="E28" s="77"/>
    </row>
    <row r="29" spans="1:7" ht="18.5" x14ac:dyDescent="0.45">
      <c r="A29" s="106">
        <v>202111346</v>
      </c>
      <c r="B29" s="55" t="s">
        <v>643</v>
      </c>
      <c r="C29" t="str">
        <f>VLOOKUP(B29,summary!$A$5:$B$5006,2,0)</f>
        <v>Fresh Soursop 红毛榴莲(无)</v>
      </c>
      <c r="D29" s="91">
        <v>1</v>
      </c>
      <c r="E29" s="77"/>
    </row>
    <row r="30" spans="1:7" ht="18.5" x14ac:dyDescent="0.45">
      <c r="A30" s="106">
        <v>202111346</v>
      </c>
      <c r="B30" s="55" t="s">
        <v>639</v>
      </c>
      <c r="C30" t="str">
        <f>VLOOKUP(B30,summary!$A$5:$B$5006,2,0)</f>
        <v xml:space="preserve">Fresh Soursop 红毛榴莲 </v>
      </c>
      <c r="D30" s="91">
        <v>1</v>
      </c>
      <c r="E30" s="77"/>
    </row>
    <row r="31" spans="1:7" ht="18.5" x14ac:dyDescent="0.45">
      <c r="A31" s="106">
        <v>202111346</v>
      </c>
      <c r="B31" s="55" t="s">
        <v>658</v>
      </c>
      <c r="C31" t="str">
        <f>VLOOKUP(B31,summary!$A$5:$B$5006,2,0)</f>
        <v>Bobo Cha Cubes.摩摩喳喳</v>
      </c>
      <c r="D31" s="91">
        <v>2</v>
      </c>
      <c r="E31" s="77"/>
    </row>
    <row r="32" spans="1:7" ht="18.5" x14ac:dyDescent="0.45">
      <c r="A32" s="106">
        <v>202111346</v>
      </c>
      <c r="B32" s="55" t="s">
        <v>291</v>
      </c>
      <c r="C32" t="str">
        <f>VLOOKUP(B32,summary!$A$5:$B$5006,2,0)</f>
        <v>Atap Seeds in Syrup亚嗒子</v>
      </c>
      <c r="D32" s="91">
        <v>3</v>
      </c>
      <c r="E32" s="77"/>
    </row>
    <row r="33" spans="1:5" ht="18.5" x14ac:dyDescent="0.45">
      <c r="A33" s="106">
        <v>202111346</v>
      </c>
      <c r="B33" s="55" t="s">
        <v>299</v>
      </c>
      <c r="C33" t="str">
        <f>VLOOKUP(B33,summary!$A$5:$B$5006,2,0)</f>
        <v>Red Bean红豆</v>
      </c>
      <c r="D33" s="91">
        <v>3</v>
      </c>
      <c r="E33" s="77"/>
    </row>
    <row r="34" spans="1:5" ht="18.5" x14ac:dyDescent="0.45">
      <c r="A34" s="106">
        <v>202111346</v>
      </c>
      <c r="B34" s="55" t="s">
        <v>454</v>
      </c>
      <c r="C34" t="str">
        <f>VLOOKUP(B34,summary!$A$5:$B$5006,2,0)</f>
        <v>Fruit Cocktail杂果</v>
      </c>
      <c r="D34" s="91">
        <v>1</v>
      </c>
      <c r="E34" s="77"/>
    </row>
    <row r="35" spans="1:5" ht="18.5" x14ac:dyDescent="0.45">
      <c r="A35" s="106">
        <v>202111346</v>
      </c>
      <c r="B35" s="55" t="s">
        <v>458</v>
      </c>
      <c r="C35" t="str">
        <f>VLOOKUP(B35,summary!$A$5:$B$5006,2,0)</f>
        <v>Cream Corn玉米浆</v>
      </c>
      <c r="D35" s="91">
        <v>1</v>
      </c>
      <c r="E35" s="77"/>
    </row>
    <row r="36" spans="1:5" ht="18.5" x14ac:dyDescent="0.45">
      <c r="A36" s="106">
        <v>202111346</v>
      </c>
      <c r="B36" s="55" t="s">
        <v>484</v>
      </c>
      <c r="C36" t="str">
        <f>VLOOKUP(B36,summary!$A$5:$B$5006,2,0)</f>
        <v>GingKo Nut白果罐</v>
      </c>
      <c r="D36" s="91">
        <v>1</v>
      </c>
      <c r="E36" s="77"/>
    </row>
    <row r="37" spans="1:5" ht="18.5" x14ac:dyDescent="0.45">
      <c r="A37" s="106">
        <v>202111346</v>
      </c>
      <c r="B37" s="55" t="s">
        <v>495</v>
      </c>
      <c r="C37" t="str">
        <f>VLOOKUP(B37,summary!$A$5:$B$5006,2,0)</f>
        <v>Coconut Milk 椰浆</v>
      </c>
      <c r="D37" s="91">
        <v>2</v>
      </c>
      <c r="E37" s="77"/>
    </row>
    <row r="38" spans="1:5" ht="18.5" x14ac:dyDescent="0.45">
      <c r="A38" s="106">
        <v>202111346</v>
      </c>
      <c r="B38" s="55" t="s">
        <v>533</v>
      </c>
      <c r="C38" t="str">
        <f>VLOOKUP(B38,summary!$A$5:$B$5006,2,0)</f>
        <v>Brown Sugar 黑糖</v>
      </c>
      <c r="D38" s="91">
        <v>1</v>
      </c>
      <c r="E38" s="77"/>
    </row>
    <row r="39" spans="1:5" ht="18.5" x14ac:dyDescent="0.45">
      <c r="A39" s="106">
        <v>202111346</v>
      </c>
      <c r="B39" s="55" t="s">
        <v>558</v>
      </c>
      <c r="C39" t="str">
        <f>VLOOKUP(B39,summary!$A$5:$B$5006,2,0)</f>
        <v>Tapioca木薯</v>
      </c>
      <c r="D39" s="91">
        <v>10</v>
      </c>
      <c r="E39" s="77"/>
    </row>
    <row r="40" spans="1:5" ht="18.5" x14ac:dyDescent="0.45">
      <c r="A40" s="106">
        <v>202111346</v>
      </c>
      <c r="B40" s="55" t="s">
        <v>565</v>
      </c>
      <c r="C40" t="str">
        <f>VLOOKUP(B40,summary!$A$5:$B$5006,2,0)</f>
        <v>Pandan Leaf 班兰叶</v>
      </c>
      <c r="D40" s="91">
        <v>2</v>
      </c>
      <c r="E40" s="77"/>
    </row>
    <row r="41" spans="1:5" ht="18.5" x14ac:dyDescent="0.45">
      <c r="A41" s="106">
        <v>202111346</v>
      </c>
      <c r="B41" s="55" t="s">
        <v>566</v>
      </c>
      <c r="C41" t="str">
        <f>VLOOKUP(B41,summary!$A$5:$B$5006,2,0)</f>
        <v>Lime 酸甘</v>
      </c>
      <c r="D41" s="91">
        <v>1</v>
      </c>
      <c r="E41" s="77"/>
    </row>
    <row r="42" spans="1:5" ht="18.5" x14ac:dyDescent="0.45">
      <c r="A42" s="106">
        <v>202111346</v>
      </c>
      <c r="B42" s="55" t="s">
        <v>579</v>
      </c>
      <c r="C42" t="str">
        <f>VLOOKUP(B42,summary!$A$5:$B$5006,2,0)</f>
        <v>Food Coloring - Liquid)颜色-水</v>
      </c>
      <c r="D42" s="91">
        <v>1</v>
      </c>
      <c r="E42" s="77"/>
    </row>
    <row r="43" spans="1:5" ht="18.5" x14ac:dyDescent="0.45">
      <c r="A43" s="106">
        <v>202111346</v>
      </c>
      <c r="B43" s="55" t="s">
        <v>583</v>
      </c>
      <c r="C43" t="str">
        <f>VLOOKUP(B43,summary!$A$5:$B$5006,2,0)</f>
        <v>Food Coloring - Liquid)颜色-水</v>
      </c>
      <c r="D43" s="91">
        <v>1</v>
      </c>
      <c r="E43" s="77"/>
    </row>
    <row r="44" spans="1:5" ht="18.5" x14ac:dyDescent="0.45">
      <c r="A44" s="106">
        <v>202111347</v>
      </c>
      <c r="B44" s="55" t="s">
        <v>637</v>
      </c>
      <c r="C44" t="str">
        <f>VLOOKUP(B44,summary!$A$5:$B$5006,2,0)</f>
        <v xml:space="preserve">Fresh Soursop 红毛榴莲 </v>
      </c>
      <c r="D44" s="91">
        <v>1</v>
      </c>
      <c r="E44" s="77"/>
    </row>
    <row r="45" spans="1:5" ht="18.5" x14ac:dyDescent="0.45">
      <c r="A45" s="106">
        <v>202111347</v>
      </c>
      <c r="B45" s="55" t="s">
        <v>646</v>
      </c>
      <c r="C45" t="str">
        <f>VLOOKUP(B45,summary!$A$5:$B$5006,2,0)</f>
        <v>Durian Puree 榴莲</v>
      </c>
      <c r="D45" s="91">
        <v>1</v>
      </c>
      <c r="E45" s="77"/>
    </row>
    <row r="46" spans="1:5" ht="18.5" x14ac:dyDescent="0.45">
      <c r="A46" s="106">
        <v>202111347</v>
      </c>
      <c r="B46" s="55" t="s">
        <v>648</v>
      </c>
      <c r="C46" t="str">
        <f>VLOOKUP(B46,summary!$A$5:$B$5006,2,0)</f>
        <v>Strawberry Puree草莓</v>
      </c>
      <c r="D46" s="91">
        <v>1</v>
      </c>
      <c r="E46" s="77"/>
    </row>
    <row r="47" spans="1:5" ht="18.5" x14ac:dyDescent="0.45">
      <c r="A47" s="106">
        <v>202111347</v>
      </c>
      <c r="B47" s="55" t="s">
        <v>660</v>
      </c>
      <c r="C47" t="str">
        <f>VLOOKUP(B47,summary!$A$5:$B$5006,2,0)</f>
        <v>Chendol浆咯</v>
      </c>
      <c r="D47" s="91">
        <v>1</v>
      </c>
      <c r="E47" s="77"/>
    </row>
    <row r="48" spans="1:5" ht="18.5" x14ac:dyDescent="0.45">
      <c r="A48" s="106">
        <v>202111347</v>
      </c>
      <c r="B48" s="55" t="s">
        <v>221</v>
      </c>
      <c r="C48" t="str">
        <f>VLOOKUP(B48,summary!$A$5:$B$5006,2,0)</f>
        <v>Jelly Powder 文头雪粉</v>
      </c>
      <c r="D48" s="91">
        <v>1</v>
      </c>
      <c r="E48" s="77"/>
    </row>
    <row r="49" spans="1:5" ht="18.5" x14ac:dyDescent="0.45">
      <c r="A49" s="106">
        <v>202111347</v>
      </c>
      <c r="B49" s="55" t="s">
        <v>266</v>
      </c>
      <c r="C49" t="str">
        <f>VLOOKUP(B49,summary!$A$5:$B$5006,2,0)</f>
        <v>Potato Starch 风车粉</v>
      </c>
      <c r="D49" s="91">
        <v>1</v>
      </c>
      <c r="E49" s="77"/>
    </row>
    <row r="50" spans="1:5" ht="18.5" x14ac:dyDescent="0.45">
      <c r="A50" s="106">
        <v>202111347</v>
      </c>
      <c r="B50" s="55" t="s">
        <v>288</v>
      </c>
      <c r="C50" t="str">
        <f>VLOOKUP(B50,summary!$A$5:$B$5006,2,0)</f>
        <v>Atap Seeds in Syrup亚嗒子</v>
      </c>
      <c r="D50" s="91">
        <v>1</v>
      </c>
      <c r="E50" s="77"/>
    </row>
    <row r="51" spans="1:5" ht="18.5" x14ac:dyDescent="0.45">
      <c r="A51" s="106">
        <v>202111347</v>
      </c>
      <c r="B51" s="55" t="s">
        <v>310</v>
      </c>
      <c r="C51" t="str">
        <f>VLOOKUP(B51,summary!$A$5:$B$5006,2,0)</f>
        <v>Chia Tao赤豆</v>
      </c>
      <c r="D51" s="91">
        <v>2</v>
      </c>
      <c r="E51" s="77"/>
    </row>
    <row r="52" spans="1:5" ht="18.5" x14ac:dyDescent="0.45">
      <c r="A52" s="106">
        <v>202111347</v>
      </c>
      <c r="B52" s="55" t="s">
        <v>314</v>
      </c>
      <c r="C52" t="str">
        <f>VLOOKUP(B52,summary!$A$5:$B$5006,2,0)</f>
        <v>Green Bean 绿豆</v>
      </c>
      <c r="D52" s="91">
        <v>2</v>
      </c>
      <c r="E52" s="77"/>
    </row>
    <row r="53" spans="1:5" ht="18.5" x14ac:dyDescent="0.45">
      <c r="A53" s="106">
        <v>202111347</v>
      </c>
      <c r="B53" s="55" t="s">
        <v>340</v>
      </c>
      <c r="C53" t="str">
        <f>VLOOKUP(B53,summary!$A$5:$B$5006,2,0)</f>
        <v>Pearl Barley 薏米</v>
      </c>
      <c r="D53" s="91">
        <v>1</v>
      </c>
      <c r="E53" s="77"/>
    </row>
    <row r="54" spans="1:5" ht="18.5" x14ac:dyDescent="0.45">
      <c r="A54" s="106">
        <v>202111347</v>
      </c>
      <c r="B54" s="55" t="s">
        <v>368</v>
      </c>
      <c r="C54" t="str">
        <f>VLOOKUP(B54,summary!$A$5:$B$5006,2,0)</f>
        <v>GingKo Nut白果粒</v>
      </c>
      <c r="D54" s="91">
        <v>1</v>
      </c>
      <c r="E54" s="77"/>
    </row>
    <row r="55" spans="1:5" ht="18.5" x14ac:dyDescent="0.45">
      <c r="A55" s="106">
        <v>202111347</v>
      </c>
      <c r="B55" s="55" t="s">
        <v>492</v>
      </c>
      <c r="C55" t="str">
        <f>VLOOKUP(B55,summary!$A$5:$B$5006,2,0)</f>
        <v>Water Chestnut 马蹄 - 箱</v>
      </c>
      <c r="D55" s="91">
        <v>1</v>
      </c>
      <c r="E55" s="77"/>
    </row>
    <row r="56" spans="1:5" ht="18.5" x14ac:dyDescent="0.45">
      <c r="A56" s="106">
        <v>202111347</v>
      </c>
      <c r="B56" s="55" t="s">
        <v>537</v>
      </c>
      <c r="C56" t="str">
        <f>VLOOKUP(B56,summary!$A$5:$B$5006,2,0)</f>
        <v>Fine Sugar 白糖</v>
      </c>
      <c r="D56" s="91">
        <v>3</v>
      </c>
      <c r="E56" s="77"/>
    </row>
    <row r="57" spans="1:5" ht="18.5" x14ac:dyDescent="0.45">
      <c r="A57" s="106">
        <v>202111348</v>
      </c>
      <c r="B57" s="55" t="s">
        <v>658</v>
      </c>
      <c r="C57" t="str">
        <f>VLOOKUP(B57,summary!$A$5:$B$5006,2,0)</f>
        <v>Bobo Cha Cubes.摩摩喳喳</v>
      </c>
      <c r="D57" s="91">
        <v>3</v>
      </c>
      <c r="E57" s="77"/>
    </row>
    <row r="58" spans="1:5" ht="18.5" x14ac:dyDescent="0.45">
      <c r="A58" s="106">
        <v>202111348</v>
      </c>
      <c r="B58" s="55" t="s">
        <v>495</v>
      </c>
      <c r="C58" t="str">
        <f>VLOOKUP(B58,summary!$A$5:$B$5006,2,0)</f>
        <v>Coconut Milk 椰浆</v>
      </c>
      <c r="D58" s="91">
        <v>2</v>
      </c>
      <c r="E58" s="77"/>
    </row>
    <row r="59" spans="1:5" ht="18.5" x14ac:dyDescent="0.45">
      <c r="A59" s="106">
        <v>202111349</v>
      </c>
      <c r="B59" s="55" t="s">
        <v>340</v>
      </c>
      <c r="C59" t="str">
        <f>VLOOKUP(B59,summary!$A$5:$B$5006,2,0)</f>
        <v>Pearl Barley 薏米</v>
      </c>
      <c r="D59" s="91">
        <v>3</v>
      </c>
      <c r="E59" s="77"/>
    </row>
    <row r="60" spans="1:5" ht="18.5" x14ac:dyDescent="0.45">
      <c r="A60" s="106">
        <v>202111350</v>
      </c>
      <c r="B60" s="55" t="s">
        <v>658</v>
      </c>
      <c r="C60" t="str">
        <f>VLOOKUP(B60,summary!$A$5:$B$5006,2,0)</f>
        <v>Bobo Cha Cubes.摩摩喳喳</v>
      </c>
      <c r="D60" s="91">
        <v>16</v>
      </c>
      <c r="E60" s="77"/>
    </row>
    <row r="61" spans="1:5" ht="18.5" x14ac:dyDescent="0.45">
      <c r="A61" s="106">
        <v>202111351</v>
      </c>
      <c r="B61" s="55" t="s">
        <v>275</v>
      </c>
      <c r="C61" t="str">
        <f>VLOOKUP(B61,summary!$A$5:$B$5006,2,0)</f>
        <v>RICE FLOUR 粘米粉</v>
      </c>
      <c r="D61" s="91">
        <v>1</v>
      </c>
      <c r="E61" s="77"/>
    </row>
    <row r="62" spans="1:5" ht="18.5" x14ac:dyDescent="0.45">
      <c r="A62" s="106">
        <v>202111351</v>
      </c>
      <c r="B62" s="55" t="s">
        <v>322</v>
      </c>
      <c r="C62" t="str">
        <f>VLOOKUP(B62,summary!$A$5:$B$5006,2,0)</f>
        <v>Split Green Mung Bean豆畔</v>
      </c>
      <c r="D62" s="91">
        <v>2</v>
      </c>
      <c r="E62" s="77"/>
    </row>
    <row r="63" spans="1:5" ht="18.5" x14ac:dyDescent="0.45">
      <c r="A63" s="106">
        <v>202111351</v>
      </c>
      <c r="B63" s="55" t="s">
        <v>331</v>
      </c>
      <c r="C63" t="str">
        <f>VLOOKUP(B63,summary!$A$5:$B$5006,2,0)</f>
        <v>Black Glutinous Rice 黑糯米</v>
      </c>
      <c r="D63" s="91">
        <v>1</v>
      </c>
      <c r="E63" s="77"/>
    </row>
    <row r="64" spans="1:5" ht="18.5" x14ac:dyDescent="0.45">
      <c r="A64" s="106">
        <v>202111351</v>
      </c>
      <c r="B64" s="55" t="s">
        <v>340</v>
      </c>
      <c r="C64" t="str">
        <f>VLOOKUP(B64,summary!$A$5:$B$5006,2,0)</f>
        <v>Pearl Barley 薏米</v>
      </c>
      <c r="D64" s="91">
        <v>1</v>
      </c>
      <c r="E64" s="77"/>
    </row>
    <row r="65" spans="1:8" ht="18.5" x14ac:dyDescent="0.45">
      <c r="A65" s="106">
        <v>202111351</v>
      </c>
      <c r="B65" s="55" t="s">
        <v>299</v>
      </c>
      <c r="C65" t="str">
        <f>VLOOKUP(B65,summary!$A$5:$B$5006,2,0)</f>
        <v>Red Bean红豆</v>
      </c>
      <c r="D65" s="91">
        <v>1</v>
      </c>
      <c r="E65" s="77"/>
    </row>
    <row r="66" spans="1:8" ht="18.5" x14ac:dyDescent="0.45">
      <c r="A66" s="106">
        <v>202111351</v>
      </c>
      <c r="B66" s="55" t="s">
        <v>314</v>
      </c>
      <c r="C66" t="str">
        <f>VLOOKUP(B66,summary!$A$5:$B$5006,2,0)</f>
        <v>Green Bean 绿豆</v>
      </c>
      <c r="D66" s="91">
        <v>1</v>
      </c>
      <c r="E66" s="77"/>
    </row>
    <row r="67" spans="1:8" ht="18.5" x14ac:dyDescent="0.45">
      <c r="A67" s="106">
        <v>202111351</v>
      </c>
      <c r="B67" s="55" t="s">
        <v>338</v>
      </c>
      <c r="C67" t="str">
        <f>VLOOKUP(B67,summary!$A$5:$B$5006,2,0)</f>
        <v>White Wheat 大麦</v>
      </c>
      <c r="D67" s="91">
        <v>1</v>
      </c>
      <c r="E67" s="77"/>
    </row>
    <row r="68" spans="1:8" ht="18.5" x14ac:dyDescent="0.45">
      <c r="A68" s="106">
        <v>202111351</v>
      </c>
      <c r="B68" s="55" t="s">
        <v>461</v>
      </c>
      <c r="C68" t="str">
        <f>VLOOKUP(B68,summary!$A$5:$B$5006,2,0)</f>
        <v>Whole Corn玉米粒</v>
      </c>
      <c r="D68" s="91">
        <v>1</v>
      </c>
      <c r="E68" s="77"/>
    </row>
    <row r="69" spans="1:8" ht="18.5" x14ac:dyDescent="0.45">
      <c r="A69" s="106">
        <v>202111351</v>
      </c>
      <c r="B69" s="55" t="s">
        <v>533</v>
      </c>
      <c r="C69" t="str">
        <f>VLOOKUP(B69,summary!$A$5:$B$5006,2,0)</f>
        <v>Brown Sugar 黑糖</v>
      </c>
      <c r="D69" s="91">
        <v>1</v>
      </c>
      <c r="E69" s="77"/>
    </row>
    <row r="70" spans="1:8" ht="18.5" x14ac:dyDescent="0.45">
      <c r="A70" s="106">
        <v>202111351</v>
      </c>
      <c r="B70" s="55" t="s">
        <v>530</v>
      </c>
      <c r="C70" t="str">
        <f>VLOOKUP(B70,summary!$A$5:$B$5006,2,0)</f>
        <v>Rock Sugar冰糖</v>
      </c>
      <c r="D70" s="91">
        <v>2</v>
      </c>
      <c r="E70" s="77"/>
    </row>
    <row r="71" spans="1:8" ht="18.5" x14ac:dyDescent="0.45">
      <c r="A71" s="106">
        <v>202111351</v>
      </c>
      <c r="B71" s="55" t="s">
        <v>484</v>
      </c>
      <c r="C71" t="str">
        <f>VLOOKUP(B71,summary!$A$5:$B$5006,2,0)</f>
        <v>GingKo Nut白果罐</v>
      </c>
      <c r="D71" s="91">
        <v>1</v>
      </c>
      <c r="E71" s="77"/>
    </row>
    <row r="72" spans="1:8" ht="18.5" x14ac:dyDescent="0.45">
      <c r="A72" s="106">
        <v>202111351</v>
      </c>
      <c r="B72" s="55" t="s">
        <v>537</v>
      </c>
      <c r="C72" t="str">
        <f>VLOOKUP(B72,summary!$A$5:$B$5006,2,0)</f>
        <v>Fine Sugar 白糖</v>
      </c>
      <c r="D72" s="91">
        <v>3</v>
      </c>
      <c r="E72" s="77"/>
    </row>
    <row r="73" spans="1:8" ht="18.5" x14ac:dyDescent="0.45">
      <c r="A73" s="106">
        <v>202111351</v>
      </c>
      <c r="B73" s="55" t="s">
        <v>547</v>
      </c>
      <c r="C73" t="str">
        <f>VLOOKUP(B73,summary!$A$5:$B$5006,2,0)</f>
        <v>Coconut Sugar椰糖</v>
      </c>
      <c r="D73" s="91">
        <v>1</v>
      </c>
      <c r="E73" s="77"/>
    </row>
    <row r="74" spans="1:8" ht="18.5" x14ac:dyDescent="0.45">
      <c r="A74" s="106">
        <v>202111351</v>
      </c>
      <c r="B74" s="109" t="s">
        <v>660</v>
      </c>
      <c r="C74" t="str">
        <f>VLOOKUP(B74,summary!$A$5:$B$5006,2,0)</f>
        <v>Chendol浆咯</v>
      </c>
      <c r="D74" s="91">
        <v>1</v>
      </c>
      <c r="E74" s="77"/>
      <c r="G74" s="111" t="s">
        <v>946</v>
      </c>
      <c r="H74" s="107"/>
    </row>
    <row r="75" spans="1:8" ht="18.5" x14ac:dyDescent="0.45">
      <c r="A75" s="106">
        <v>202111351</v>
      </c>
      <c r="B75" s="109" t="s">
        <v>900</v>
      </c>
      <c r="C75" t="str">
        <f>VLOOKUP(B75,summary!$A$5:$B$5006,2,0)</f>
        <v>CUSTOM MADE CHENDOL Chendol浆咯</v>
      </c>
      <c r="D75" s="91">
        <v>1</v>
      </c>
      <c r="E75" s="77"/>
      <c r="G75" s="111" t="s">
        <v>946</v>
      </c>
      <c r="H75" s="107"/>
    </row>
    <row r="76" spans="1:8" ht="18.5" x14ac:dyDescent="0.45">
      <c r="A76" s="106">
        <v>202111352</v>
      </c>
      <c r="B76" s="55" t="s">
        <v>637</v>
      </c>
      <c r="C76" t="str">
        <f>VLOOKUP(B76,summary!$A$5:$B$5006,2,0)</f>
        <v xml:space="preserve">Fresh Soursop 红毛榴莲 </v>
      </c>
      <c r="D76" s="91">
        <v>1</v>
      </c>
      <c r="E76" s="77"/>
    </row>
    <row r="77" spans="1:8" ht="18.5" x14ac:dyDescent="0.45">
      <c r="A77" s="106">
        <v>202111352</v>
      </c>
      <c r="B77" s="55" t="s">
        <v>200</v>
      </c>
      <c r="C77" t="str">
        <f>VLOOKUP(B77,summary!$A$5:$B$5006,2,0)</f>
        <v>Tadpole蝌蚪</v>
      </c>
      <c r="D77" s="91">
        <v>1</v>
      </c>
      <c r="E77" s="77"/>
    </row>
    <row r="78" spans="1:8" ht="18.5" x14ac:dyDescent="0.45">
      <c r="A78" s="106">
        <v>202111352</v>
      </c>
      <c r="B78" s="55" t="s">
        <v>294</v>
      </c>
      <c r="C78" t="str">
        <f>VLOOKUP(B78,summary!$A$5:$B$5006,2,0)</f>
        <v>Chin Chow  仙 草</v>
      </c>
      <c r="D78" s="91">
        <v>2</v>
      </c>
      <c r="E78" s="77"/>
    </row>
    <row r="79" spans="1:8" ht="18.5" x14ac:dyDescent="0.45">
      <c r="A79" s="106">
        <v>202111352</v>
      </c>
      <c r="B79" s="55" t="s">
        <v>661</v>
      </c>
      <c r="C79" t="str">
        <f>VLOOKUP(B79,summary!$A$5:$B$5006,2,0)</f>
        <v>Chendol浆咯</v>
      </c>
      <c r="D79" s="91">
        <v>3</v>
      </c>
      <c r="E79" s="77"/>
    </row>
    <row r="80" spans="1:8" ht="18.5" x14ac:dyDescent="0.45">
      <c r="A80" s="106">
        <v>202111352</v>
      </c>
      <c r="B80" s="55" t="s">
        <v>289</v>
      </c>
      <c r="C80" t="str">
        <f>VLOOKUP(B80,summary!$A$5:$B$5006,2,0)</f>
        <v>Atap Seeds in Syrup亚嗒子</v>
      </c>
      <c r="D80" s="91">
        <v>2</v>
      </c>
      <c r="E80" s="77"/>
    </row>
    <row r="81" spans="1:5" ht="18.5" x14ac:dyDescent="0.45">
      <c r="A81" s="106">
        <v>202111352</v>
      </c>
      <c r="B81" s="55" t="s">
        <v>299</v>
      </c>
      <c r="C81" t="str">
        <f>VLOOKUP(B81,summary!$A$5:$B$5006,2,0)</f>
        <v>Red Bean红豆</v>
      </c>
      <c r="D81" s="91">
        <v>3</v>
      </c>
      <c r="E81" s="77"/>
    </row>
    <row r="82" spans="1:5" ht="18.5" x14ac:dyDescent="0.45">
      <c r="A82" s="106">
        <v>202111352</v>
      </c>
      <c r="B82" s="55" t="s">
        <v>310</v>
      </c>
      <c r="C82" t="str">
        <f>VLOOKUP(B82,summary!$A$5:$B$5006,2,0)</f>
        <v>Chia Tao赤豆</v>
      </c>
      <c r="D82" s="91">
        <v>2</v>
      </c>
      <c r="E82" s="77"/>
    </row>
    <row r="83" spans="1:5" ht="18.5" x14ac:dyDescent="0.45">
      <c r="A83" s="106">
        <v>202111352</v>
      </c>
      <c r="B83" s="55" t="s">
        <v>314</v>
      </c>
      <c r="C83" t="str">
        <f>VLOOKUP(B83,summary!$A$5:$B$5006,2,0)</f>
        <v>Green Bean 绿豆</v>
      </c>
      <c r="D83" s="91">
        <v>2</v>
      </c>
      <c r="E83" s="77"/>
    </row>
    <row r="84" spans="1:5" ht="18.5" x14ac:dyDescent="0.45">
      <c r="A84" s="106">
        <v>202111352</v>
      </c>
      <c r="B84" s="55" t="s">
        <v>331</v>
      </c>
      <c r="C84" t="str">
        <f>VLOOKUP(B84,summary!$A$5:$B$5006,2,0)</f>
        <v>Black Glutinous Rice 黑糯米</v>
      </c>
      <c r="D84" s="91">
        <v>1</v>
      </c>
      <c r="E84" s="77"/>
    </row>
    <row r="85" spans="1:5" ht="18.5" x14ac:dyDescent="0.45">
      <c r="A85" s="106">
        <v>202111352</v>
      </c>
      <c r="B85" s="55" t="s">
        <v>340</v>
      </c>
      <c r="C85" t="str">
        <f>VLOOKUP(B85,summary!$A$5:$B$5006,2,0)</f>
        <v>Pearl Barley 薏米</v>
      </c>
      <c r="D85" s="91">
        <v>1</v>
      </c>
      <c r="E85" s="77"/>
    </row>
    <row r="86" spans="1:5" ht="18.5" x14ac:dyDescent="0.45">
      <c r="A86" s="106">
        <v>202111352</v>
      </c>
      <c r="B86" s="55" t="s">
        <v>351</v>
      </c>
      <c r="C86" t="str">
        <f>VLOOKUP(B86,summary!$A$5:$B$5006,2,0)</f>
        <v>Dried Longan 龙眼干</v>
      </c>
      <c r="D86" s="91">
        <v>3</v>
      </c>
      <c r="E86" s="77"/>
    </row>
    <row r="87" spans="1:5" ht="18.5" x14ac:dyDescent="0.45">
      <c r="A87" s="106">
        <v>202111352</v>
      </c>
      <c r="B87" s="55" t="s">
        <v>335</v>
      </c>
      <c r="C87" t="str">
        <f>VLOOKUP(B87,summary!$A$5:$B$5006,2,0)</f>
        <v>White Glutinous Rice白糯米</v>
      </c>
      <c r="D87" s="91">
        <v>1</v>
      </c>
      <c r="E87" s="77"/>
    </row>
    <row r="88" spans="1:5" ht="18.5" x14ac:dyDescent="0.45">
      <c r="A88" s="106">
        <v>202111352</v>
      </c>
      <c r="B88" s="55" t="s">
        <v>533</v>
      </c>
      <c r="C88" t="str">
        <f>VLOOKUP(B88,summary!$A$5:$B$5006,2,0)</f>
        <v>Brown Sugar 黑糖</v>
      </c>
      <c r="D88" s="91">
        <v>1</v>
      </c>
      <c r="E88" s="77"/>
    </row>
    <row r="89" spans="1:5" ht="18.5" x14ac:dyDescent="0.45">
      <c r="A89" s="106">
        <v>202111352</v>
      </c>
      <c r="B89" s="55" t="s">
        <v>433</v>
      </c>
      <c r="C89" t="str">
        <f>VLOOKUP(B89,summary!$A$5:$B$5006,2,0)</f>
        <v>Sea Coconut海底椰</v>
      </c>
      <c r="D89" s="91">
        <v>1</v>
      </c>
      <c r="E89" s="77"/>
    </row>
    <row r="90" spans="1:5" ht="18.5" x14ac:dyDescent="0.45">
      <c r="A90" s="106">
        <v>202111352</v>
      </c>
      <c r="B90" s="55" t="s">
        <v>436</v>
      </c>
      <c r="C90" t="str">
        <f>VLOOKUP(B90,summary!$A$5:$B$5006,2,0)</f>
        <v>Nata De Coco椰果芊 15mm</v>
      </c>
      <c r="D90" s="91">
        <v>1</v>
      </c>
      <c r="E90" s="77"/>
    </row>
    <row r="91" spans="1:5" ht="18.5" x14ac:dyDescent="0.45">
      <c r="A91" s="106">
        <v>202111352</v>
      </c>
      <c r="B91" s="55" t="s">
        <v>441</v>
      </c>
      <c r="C91" t="str">
        <f>VLOOKUP(B91,summary!$A$5:$B$5006,2,0)</f>
        <v>Longan in Syrup龙眼</v>
      </c>
      <c r="D91" s="91">
        <v>2</v>
      </c>
      <c r="E91" s="77"/>
    </row>
    <row r="92" spans="1:5" ht="18.5" x14ac:dyDescent="0.45">
      <c r="A92" s="106">
        <v>202111352</v>
      </c>
      <c r="B92" s="55" t="s">
        <v>492</v>
      </c>
      <c r="C92" t="str">
        <f>VLOOKUP(B92,summary!$A$5:$B$5006,2,0)</f>
        <v>Water Chestnut 马蹄 - 箱</v>
      </c>
      <c r="D92" s="91">
        <v>1</v>
      </c>
      <c r="E92" s="77"/>
    </row>
    <row r="93" spans="1:5" ht="18.5" x14ac:dyDescent="0.45">
      <c r="A93" s="106">
        <v>202111352</v>
      </c>
      <c r="B93" s="55" t="s">
        <v>454</v>
      </c>
      <c r="C93" t="str">
        <f>VLOOKUP(B93,summary!$A$5:$B$5006,2,0)</f>
        <v>Fruit Cocktail杂果</v>
      </c>
      <c r="D93" s="91">
        <v>1</v>
      </c>
      <c r="E93" s="77"/>
    </row>
    <row r="94" spans="1:5" ht="18.5" x14ac:dyDescent="0.45">
      <c r="A94" s="106">
        <v>202111352</v>
      </c>
      <c r="B94" s="55" t="s">
        <v>550</v>
      </c>
      <c r="C94" t="str">
        <f>VLOOKUP(B94,summary!$A$5:$B$5006,2,0)</f>
        <v>Candy Sugar 片糖</v>
      </c>
      <c r="D94" s="91">
        <v>1</v>
      </c>
      <c r="E94" s="77"/>
    </row>
    <row r="95" spans="1:5" ht="18.5" x14ac:dyDescent="0.45">
      <c r="A95" s="106">
        <v>202111352</v>
      </c>
      <c r="B95" s="55" t="s">
        <v>473</v>
      </c>
      <c r="C95" t="str">
        <f>VLOOKUP(B95,summary!$A$5:$B$5006,2,0)</f>
        <v>Carnation Milk三花淡奶水</v>
      </c>
      <c r="D95" s="91">
        <v>12</v>
      </c>
      <c r="E95" s="77"/>
    </row>
    <row r="96" spans="1:5" ht="18.5" customHeight="1" x14ac:dyDescent="0.45">
      <c r="A96" s="106">
        <v>202111352</v>
      </c>
      <c r="B96" s="55" t="s">
        <v>559</v>
      </c>
      <c r="C96" t="str">
        <f>VLOOKUP(B96,summary!$A$5:$B$5006,2,0)</f>
        <v>Sweet Potato 番薯</v>
      </c>
      <c r="D96" s="91">
        <v>18</v>
      </c>
      <c r="E96" s="77"/>
    </row>
    <row r="97" spans="1:5" ht="18.5" customHeight="1" x14ac:dyDescent="0.45">
      <c r="A97" s="106">
        <v>202111352</v>
      </c>
      <c r="B97" s="55" t="s">
        <v>562</v>
      </c>
      <c r="C97" t="str">
        <f>VLOOKUP(B97,summary!$A$5:$B$5006,2,0)</f>
        <v>Yam 芋头</v>
      </c>
      <c r="D97" s="91">
        <v>3</v>
      </c>
      <c r="E97" s="77"/>
    </row>
    <row r="98" spans="1:5" ht="18.5" customHeight="1" x14ac:dyDescent="0.45">
      <c r="A98" s="106">
        <v>202111352</v>
      </c>
      <c r="B98" s="55" t="s">
        <v>264</v>
      </c>
      <c r="C98" t="str">
        <f>VLOOKUP(B98,summary!$A$5:$B$5006,2,0)</f>
        <v>Tapioca Flour 茨粉</v>
      </c>
      <c r="D98" s="91">
        <v>10</v>
      </c>
      <c r="E98" s="77"/>
    </row>
    <row r="99" spans="1:5" ht="18.5" customHeight="1" x14ac:dyDescent="0.45">
      <c r="A99" s="106">
        <v>202111352</v>
      </c>
      <c r="B99" s="55" t="s">
        <v>297</v>
      </c>
      <c r="C99" t="str">
        <f>VLOOKUP(B99,summary!$A$5:$B$5006,2,0)</f>
        <v>GingKo Nut (Peel off)白果仁</v>
      </c>
      <c r="D99" s="91">
        <v>3</v>
      </c>
      <c r="E99" s="77"/>
    </row>
    <row r="100" spans="1:5" ht="18.5" customHeight="1" x14ac:dyDescent="0.45">
      <c r="A100" s="106">
        <v>202111352</v>
      </c>
      <c r="B100" s="55" t="s">
        <v>343</v>
      </c>
      <c r="C100" t="str">
        <f>VLOOKUP(B100,summary!$A$5:$B$5006,2,0)</f>
        <v>Big Sago 大丸</v>
      </c>
      <c r="D100" s="91">
        <v>1</v>
      </c>
      <c r="E100" s="77"/>
    </row>
    <row r="101" spans="1:5" ht="18.5" customHeight="1" x14ac:dyDescent="0.45">
      <c r="A101" s="106">
        <v>202111353</v>
      </c>
      <c r="B101" s="55" t="s">
        <v>660</v>
      </c>
      <c r="C101" t="str">
        <f>VLOOKUP(B101,summary!$A$5:$B$5006,2,0)</f>
        <v>Chendol浆咯</v>
      </c>
      <c r="D101" s="91">
        <v>2</v>
      </c>
      <c r="E101" s="77"/>
    </row>
    <row r="102" spans="1:5" ht="18.5" customHeight="1" x14ac:dyDescent="0.45">
      <c r="A102" s="106">
        <v>202111353</v>
      </c>
      <c r="B102" s="55" t="s">
        <v>216</v>
      </c>
      <c r="C102" t="str">
        <f>VLOOKUP(B102,summary!$A$5:$B$5006,2,0)</f>
        <v>Chin Chow powder 仙 草粉</v>
      </c>
      <c r="D102" s="91">
        <v>1</v>
      </c>
      <c r="E102" s="77"/>
    </row>
    <row r="103" spans="1:5" ht="18.5" customHeight="1" x14ac:dyDescent="0.45">
      <c r="A103" s="106">
        <v>202111353</v>
      </c>
      <c r="B103" s="55" t="s">
        <v>340</v>
      </c>
      <c r="C103" t="str">
        <f>VLOOKUP(B103,summary!$A$5:$B$5006,2,0)</f>
        <v>Pearl Barley 薏米</v>
      </c>
      <c r="D103" s="91">
        <v>1</v>
      </c>
      <c r="E103" s="77"/>
    </row>
    <row r="104" spans="1:5" ht="18.5" customHeight="1" x14ac:dyDescent="0.45">
      <c r="A104" s="106">
        <v>202111353</v>
      </c>
      <c r="B104" s="55" t="s">
        <v>364</v>
      </c>
      <c r="C104" t="str">
        <f>VLOOKUP(B104,summary!$A$5:$B$5006,2,0)</f>
        <v>Red Date 红枣</v>
      </c>
      <c r="D104" s="91">
        <v>1</v>
      </c>
      <c r="E104" s="77"/>
    </row>
    <row r="105" spans="1:5" ht="18.5" customHeight="1" x14ac:dyDescent="0.45">
      <c r="A105" s="106">
        <v>202111353</v>
      </c>
      <c r="B105" s="55" t="s">
        <v>347</v>
      </c>
      <c r="C105" t="str">
        <f>VLOOKUP(B105,summary!$A$5:$B$5006,2,0)</f>
        <v>Small Sago 小丸</v>
      </c>
      <c r="D105" s="78">
        <v>1</v>
      </c>
      <c r="E105" s="77"/>
    </row>
    <row r="106" spans="1:5" ht="18.5" customHeight="1" x14ac:dyDescent="0.45">
      <c r="A106" s="106">
        <v>202111353</v>
      </c>
      <c r="B106" s="55" t="s">
        <v>533</v>
      </c>
      <c r="C106" t="str">
        <f>VLOOKUP(B106,summary!$A$5:$B$5006,2,0)</f>
        <v>Brown Sugar 黑糖</v>
      </c>
      <c r="D106" s="78">
        <v>1</v>
      </c>
      <c r="E106" s="77"/>
    </row>
    <row r="107" spans="1:5" ht="18.5" customHeight="1" x14ac:dyDescent="0.45">
      <c r="A107" s="106">
        <v>202111353</v>
      </c>
      <c r="B107" s="55" t="s">
        <v>537</v>
      </c>
      <c r="C107" t="str">
        <f>VLOOKUP(B107,summary!$A$5:$B$5006,2,0)</f>
        <v>Fine Sugar 白糖</v>
      </c>
      <c r="D107" s="78">
        <v>1</v>
      </c>
      <c r="E107" s="77"/>
    </row>
    <row r="108" spans="1:5" ht="18.5" customHeight="1" x14ac:dyDescent="0.45">
      <c r="A108" s="106">
        <v>202111353</v>
      </c>
      <c r="B108" s="55" t="s">
        <v>550</v>
      </c>
      <c r="C108" t="str">
        <f>VLOOKUP(B108,summary!$A$5:$B$5006,2,0)</f>
        <v>Candy Sugar 片糖</v>
      </c>
      <c r="D108" s="78">
        <v>1</v>
      </c>
      <c r="E108" s="77"/>
    </row>
    <row r="109" spans="1:5" ht="18.5" customHeight="1" x14ac:dyDescent="0.45">
      <c r="A109" s="106">
        <v>202111354</v>
      </c>
      <c r="B109" s="55" t="s">
        <v>658</v>
      </c>
      <c r="C109" t="str">
        <f>VLOOKUP(B109,summary!$A$5:$B$5006,2,0)</f>
        <v>Bobo Cha Cubes.摩摩喳喳</v>
      </c>
      <c r="D109" s="78">
        <v>1</v>
      </c>
      <c r="E109" s="77"/>
    </row>
    <row r="110" spans="1:5" ht="18.5" customHeight="1" x14ac:dyDescent="0.45">
      <c r="A110" s="106">
        <v>202111354</v>
      </c>
      <c r="B110" s="55" t="s">
        <v>660</v>
      </c>
      <c r="C110" t="str">
        <f>VLOOKUP(B110,summary!$A$5:$B$5006,2,0)</f>
        <v>Chendol浆咯</v>
      </c>
      <c r="D110" s="78">
        <v>1</v>
      </c>
      <c r="E110" s="77"/>
    </row>
    <row r="111" spans="1:5" ht="18.5" customHeight="1" x14ac:dyDescent="0.45">
      <c r="A111" s="106">
        <v>202111354</v>
      </c>
      <c r="B111" s="55" t="s">
        <v>647</v>
      </c>
      <c r="C111" t="str">
        <f>VLOOKUP(B111,summary!$A$5:$B$5006,2,0)</f>
        <v>Mango Puree芒果</v>
      </c>
      <c r="D111" s="78">
        <v>1</v>
      </c>
      <c r="E111" s="77"/>
    </row>
    <row r="112" spans="1:5" ht="18.5" customHeight="1" x14ac:dyDescent="0.45">
      <c r="A112" s="106">
        <v>202111354</v>
      </c>
      <c r="B112" s="55" t="s">
        <v>662</v>
      </c>
      <c r="C112" t="str">
        <f>VLOOKUP(B112,summary!$A$5:$B$5006,2,0)</f>
        <v>Coconut Sugar Syrup 椰糖汁</v>
      </c>
      <c r="D112" s="78">
        <v>1</v>
      </c>
      <c r="E112" s="77"/>
    </row>
    <row r="113" spans="1:5" ht="18.5" customHeight="1" x14ac:dyDescent="0.45">
      <c r="A113" s="106">
        <v>202111354</v>
      </c>
      <c r="B113" s="55" t="s">
        <v>299</v>
      </c>
      <c r="C113" t="str">
        <f>VLOOKUP(B113,summary!$A$5:$B$5006,2,0)</f>
        <v>Red Bean红豆</v>
      </c>
      <c r="D113" s="78">
        <v>1</v>
      </c>
      <c r="E113" s="77"/>
    </row>
    <row r="114" spans="1:5" ht="18.5" customHeight="1" x14ac:dyDescent="0.45">
      <c r="A114" s="106">
        <v>202111354</v>
      </c>
      <c r="B114" s="55" t="s">
        <v>537</v>
      </c>
      <c r="C114" t="str">
        <f>VLOOKUP(B114,summary!$A$5:$B$5006,2,0)</f>
        <v>Fine Sugar 白糖</v>
      </c>
      <c r="D114" s="78">
        <v>1</v>
      </c>
      <c r="E114" s="77"/>
    </row>
    <row r="115" spans="1:5" ht="18.5" customHeight="1" x14ac:dyDescent="0.45">
      <c r="A115" s="106">
        <v>202111354</v>
      </c>
      <c r="B115" s="55" t="s">
        <v>559</v>
      </c>
      <c r="C115" t="str">
        <f>VLOOKUP(B115,summary!$A$5:$B$5006,2,0)</f>
        <v>Sweet Potato 番薯</v>
      </c>
      <c r="D115" s="78">
        <v>4</v>
      </c>
      <c r="E115" s="77"/>
    </row>
    <row r="116" spans="1:5" ht="18.5" customHeight="1" x14ac:dyDescent="0.45">
      <c r="A116" s="106">
        <v>202111354</v>
      </c>
      <c r="B116" s="55" t="s">
        <v>565</v>
      </c>
      <c r="C116" t="str">
        <f>VLOOKUP(B116,summary!$A$5:$B$5006,2,0)</f>
        <v>Pandan Leaf 班兰叶</v>
      </c>
      <c r="D116" s="78">
        <v>3</v>
      </c>
      <c r="E116" s="77"/>
    </row>
    <row r="117" spans="1:5" ht="18.5" customHeight="1" x14ac:dyDescent="0.45">
      <c r="A117" s="106">
        <v>202111355</v>
      </c>
      <c r="B117" s="55" t="s">
        <v>559</v>
      </c>
      <c r="C117" t="str">
        <f>VLOOKUP(B117,summary!$A$5:$B$5006,2,0)</f>
        <v>Sweet Potato 番薯</v>
      </c>
      <c r="D117" s="78">
        <v>40</v>
      </c>
      <c r="E117" s="77"/>
    </row>
    <row r="118" spans="1:5" ht="18.5" customHeight="1" x14ac:dyDescent="0.45"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B128" s="55"/>
      <c r="C128" t="e">
        <f>VLOOKUP(B128,summary!$A$5:$B$5006,2,0)</f>
        <v>#N/A</v>
      </c>
      <c r="D128" s="78"/>
      <c r="E128" s="77"/>
    </row>
    <row r="129" spans="2:5" ht="18.5" customHeight="1" x14ac:dyDescent="0.45">
      <c r="B129" s="55"/>
      <c r="C129" t="e">
        <f>VLOOKUP(B129,summary!$A$5:$B$5006,2,0)</f>
        <v>#N/A</v>
      </c>
      <c r="D129" s="78"/>
      <c r="E129" s="77"/>
    </row>
    <row r="130" spans="2:5" ht="18.5" customHeight="1" x14ac:dyDescent="0.45">
      <c r="B130" s="55"/>
      <c r="C130" t="e">
        <f>VLOOKUP(B130,summary!$A$5:$B$5006,2,0)</f>
        <v>#N/A</v>
      </c>
      <c r="D130" s="78"/>
      <c r="E130" s="77"/>
    </row>
    <row r="131" spans="2:5" ht="18.5" customHeight="1" x14ac:dyDescent="0.45">
      <c r="B131" s="55"/>
      <c r="C131" t="e">
        <f>VLOOKUP(B131,summary!$A$5:$B$5006,2,0)</f>
        <v>#N/A</v>
      </c>
      <c r="D131" s="78"/>
      <c r="E131" s="77"/>
    </row>
    <row r="132" spans="2:5" ht="18.5" customHeight="1" x14ac:dyDescent="0.45">
      <c r="B132" s="55"/>
      <c r="C132" t="e">
        <f>VLOOKUP(B132,summary!$A$5:$B$5006,2,0)</f>
        <v>#N/A</v>
      </c>
      <c r="D132" s="78"/>
      <c r="E132" s="77"/>
    </row>
    <row r="133" spans="2:5" ht="18.5" customHeight="1" x14ac:dyDescent="0.45">
      <c r="B133" s="55"/>
      <c r="C133" t="e">
        <f>VLOOKUP(B133,summary!$A$5:$B$5006,2,0)</f>
        <v>#N/A</v>
      </c>
      <c r="D133" s="78"/>
      <c r="E133" s="77"/>
    </row>
    <row r="134" spans="2:5" ht="18.5" customHeight="1" x14ac:dyDescent="0.45">
      <c r="B134" s="55"/>
      <c r="C134" t="e">
        <f>VLOOKUP(B134,summary!$A$5:$B$5006,2,0)</f>
        <v>#N/A</v>
      </c>
      <c r="D134" s="78"/>
      <c r="E134" s="77"/>
    </row>
    <row r="135" spans="2:5" ht="18.5" customHeight="1" x14ac:dyDescent="0.45">
      <c r="B135" s="55"/>
      <c r="C135" t="e">
        <f>VLOOKUP(B135,summary!$A$5:$B$5006,2,0)</f>
        <v>#N/A</v>
      </c>
      <c r="D135" s="78"/>
      <c r="E135" s="77"/>
    </row>
    <row r="136" spans="2:5" ht="18.5" customHeight="1" x14ac:dyDescent="0.45">
      <c r="B136" s="55"/>
      <c r="C136" t="e">
        <f>VLOOKUP(B136,summary!$A$5:$B$5006,2,0)</f>
        <v>#N/A</v>
      </c>
      <c r="D136" s="78"/>
      <c r="E136" s="77"/>
    </row>
    <row r="137" spans="2:5" ht="18.5" customHeight="1" x14ac:dyDescent="0.45">
      <c r="B137" s="55"/>
      <c r="C137" t="e">
        <f>VLOOKUP(B137,summary!$A$5:$B$5006,2,0)</f>
        <v>#N/A</v>
      </c>
      <c r="D137" s="78"/>
      <c r="E137" s="77"/>
    </row>
    <row r="138" spans="2:5" ht="18.5" customHeight="1" x14ac:dyDescent="0.45">
      <c r="B138" s="55"/>
      <c r="C138" t="e">
        <f>VLOOKUP(B138,summary!$A$5:$B$5006,2,0)</f>
        <v>#N/A</v>
      </c>
      <c r="D138" s="78"/>
      <c r="E138" s="77"/>
    </row>
    <row r="139" spans="2:5" ht="18.5" customHeight="1" x14ac:dyDescent="0.45">
      <c r="B139" s="55"/>
      <c r="C139" t="e">
        <f>VLOOKUP(B139,summary!$A$5:$B$5006,2,0)</f>
        <v>#N/A</v>
      </c>
      <c r="D139" s="78"/>
      <c r="E139" s="77"/>
    </row>
    <row r="140" spans="2:5" ht="18.5" customHeight="1" x14ac:dyDescent="0.45">
      <c r="B140" s="55"/>
      <c r="C140" t="e">
        <f>VLOOKUP(B140,summary!$A$5:$B$5006,2,0)</f>
        <v>#N/A</v>
      </c>
      <c r="D140" s="78"/>
      <c r="E140" s="77"/>
    </row>
    <row r="141" spans="2:5" ht="18.5" customHeight="1" x14ac:dyDescent="0.45">
      <c r="B141" s="55"/>
      <c r="C141" t="e">
        <f>VLOOKUP(B141,summary!$A$5:$B$5006,2,0)</f>
        <v>#N/A</v>
      </c>
      <c r="D141" s="78"/>
      <c r="E141" s="77"/>
    </row>
    <row r="142" spans="2:5" ht="18.5" customHeight="1" x14ac:dyDescent="0.45">
      <c r="B142" s="55"/>
      <c r="C142" t="e">
        <f>VLOOKUP(B142,summary!$A$5:$B$5006,2,0)</f>
        <v>#N/A</v>
      </c>
      <c r="D142" s="78"/>
      <c r="E142" s="77"/>
    </row>
    <row r="143" spans="2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2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33AA-F3D7-414D-A9E8-A3CCF7438875}">
  <sheetPr>
    <tabColor rgb="FFFFFF00"/>
  </sheetPr>
  <dimension ref="A1:E565"/>
  <sheetViews>
    <sheetView topLeftCell="A78" workbookViewId="0">
      <selection activeCell="D92" sqref="D9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306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202111356</v>
      </c>
      <c r="B3" s="55" t="s">
        <v>559</v>
      </c>
      <c r="C3" t="str">
        <f>VLOOKUP(B3,summary!$A$5:$B$5006,2,0)</f>
        <v>Sweet Potato 番薯</v>
      </c>
      <c r="D3" s="78">
        <v>3</v>
      </c>
      <c r="E3" s="77"/>
    </row>
    <row r="4" spans="1:5" ht="18.5" x14ac:dyDescent="0.45">
      <c r="A4" s="106">
        <v>202111356</v>
      </c>
      <c r="B4" s="55" t="s">
        <v>562</v>
      </c>
      <c r="C4" t="str">
        <f>VLOOKUP(B4,summary!$A$5:$B$5006,2,0)</f>
        <v>Yam 芋头</v>
      </c>
      <c r="D4" s="78">
        <v>2</v>
      </c>
      <c r="E4" s="77"/>
    </row>
    <row r="5" spans="1:5" ht="18.5" x14ac:dyDescent="0.45">
      <c r="A5" s="106">
        <v>202111357</v>
      </c>
      <c r="B5" s="55" t="s">
        <v>291</v>
      </c>
      <c r="C5" t="str">
        <f>VLOOKUP(B5,summary!$A$5:$B$5006,2,0)</f>
        <v>Atap Seeds in Syrup亚嗒子</v>
      </c>
      <c r="D5" s="78">
        <v>2</v>
      </c>
      <c r="E5" s="77"/>
    </row>
    <row r="6" spans="1:5" ht="18.5" x14ac:dyDescent="0.45">
      <c r="A6" s="106">
        <v>202111357</v>
      </c>
      <c r="B6" s="55" t="s">
        <v>658</v>
      </c>
      <c r="C6" t="str">
        <f>VLOOKUP(B6,summary!$A$5:$B$5006,2,0)</f>
        <v>Bobo Cha Cubes.摩摩喳喳</v>
      </c>
      <c r="D6" s="78">
        <v>1</v>
      </c>
      <c r="E6" s="77"/>
    </row>
    <row r="7" spans="1:5" ht="18.5" x14ac:dyDescent="0.45">
      <c r="A7" s="106">
        <v>202111357</v>
      </c>
      <c r="B7" s="55" t="s">
        <v>331</v>
      </c>
      <c r="C7" t="str">
        <f>VLOOKUP(B7,summary!$A$5:$B$5006,2,0)</f>
        <v>Black Glutinous Rice 黑糯米</v>
      </c>
      <c r="D7" s="78">
        <v>1</v>
      </c>
      <c r="E7" s="77"/>
    </row>
    <row r="8" spans="1:5" ht="18.5" x14ac:dyDescent="0.45">
      <c r="A8" s="106">
        <v>202111357</v>
      </c>
      <c r="B8" s="55" t="s">
        <v>299</v>
      </c>
      <c r="C8" t="str">
        <f>VLOOKUP(B8,summary!$A$5:$B$5006,2,0)</f>
        <v>Red Bean红豆</v>
      </c>
      <c r="D8" s="78">
        <v>2</v>
      </c>
      <c r="E8" s="77"/>
    </row>
    <row r="9" spans="1:5" ht="18.5" x14ac:dyDescent="0.45">
      <c r="A9" s="106">
        <v>202111357</v>
      </c>
      <c r="B9" s="55" t="s">
        <v>322</v>
      </c>
      <c r="C9" t="str">
        <f>VLOOKUP(B9,summary!$A$5:$B$5006,2,0)</f>
        <v>Split Green Mung Bean豆畔</v>
      </c>
      <c r="D9" s="78">
        <v>1</v>
      </c>
      <c r="E9" s="77"/>
    </row>
    <row r="10" spans="1:5" ht="18.5" x14ac:dyDescent="0.45">
      <c r="A10" s="106">
        <v>202111357</v>
      </c>
      <c r="B10" s="55" t="s">
        <v>314</v>
      </c>
      <c r="C10" t="str">
        <f>VLOOKUP(B10,summary!$A$5:$B$5006,2,0)</f>
        <v>Green Bean 绿豆</v>
      </c>
      <c r="D10" s="78">
        <v>1</v>
      </c>
      <c r="E10" s="77"/>
    </row>
    <row r="11" spans="1:5" ht="18.5" x14ac:dyDescent="0.45">
      <c r="A11" s="106">
        <v>202111357</v>
      </c>
      <c r="B11" s="55" t="s">
        <v>351</v>
      </c>
      <c r="C11" t="str">
        <f>VLOOKUP(B11,summary!$A$5:$B$5006,2,0)</f>
        <v>Dried Longan 龙眼干</v>
      </c>
      <c r="D11" s="78">
        <v>2</v>
      </c>
      <c r="E11" s="77"/>
    </row>
    <row r="12" spans="1:5" ht="18.5" x14ac:dyDescent="0.45">
      <c r="A12" s="106">
        <v>202111357</v>
      </c>
      <c r="B12" s="55" t="s">
        <v>294</v>
      </c>
      <c r="C12" t="str">
        <f>VLOOKUP(B12,summary!$A$5:$B$5006,2,0)</f>
        <v>Chin Chow  仙 草</v>
      </c>
      <c r="D12" s="78">
        <v>1</v>
      </c>
      <c r="E12" s="77"/>
    </row>
    <row r="13" spans="1:5" ht="18.5" x14ac:dyDescent="0.45">
      <c r="A13" s="106">
        <v>202111357</v>
      </c>
      <c r="B13" s="55" t="s">
        <v>297</v>
      </c>
      <c r="C13" t="str">
        <f>VLOOKUP(B13,summary!$A$5:$B$5006,2,0)</f>
        <v>GingKo Nut (Peel off)白果仁</v>
      </c>
      <c r="D13" s="78">
        <v>1</v>
      </c>
      <c r="E13" s="77"/>
    </row>
    <row r="14" spans="1:5" ht="18.5" x14ac:dyDescent="0.45">
      <c r="A14" s="106">
        <v>202111357</v>
      </c>
      <c r="B14" s="55" t="s">
        <v>533</v>
      </c>
      <c r="C14" t="str">
        <f>VLOOKUP(B14,summary!$A$5:$B$5006,2,0)</f>
        <v>Brown Sugar 黑糖</v>
      </c>
      <c r="D14" s="78">
        <v>1</v>
      </c>
      <c r="E14" s="77"/>
    </row>
    <row r="15" spans="1:5" ht="18.5" x14ac:dyDescent="0.45">
      <c r="A15" s="106">
        <v>202111357</v>
      </c>
      <c r="B15" s="55" t="s">
        <v>660</v>
      </c>
      <c r="C15" t="str">
        <f>VLOOKUP(B15,summary!$A$5:$B$5006,2,0)</f>
        <v>Chendol浆咯</v>
      </c>
      <c r="D15" s="78">
        <v>3</v>
      </c>
      <c r="E15" s="77"/>
    </row>
    <row r="16" spans="1:5" ht="18.5" x14ac:dyDescent="0.45">
      <c r="A16" s="106">
        <v>202111357</v>
      </c>
      <c r="B16" s="55" t="s">
        <v>559</v>
      </c>
      <c r="C16" t="str">
        <f>VLOOKUP(B16,summary!$A$5:$B$5006,2,0)</f>
        <v>Sweet Potato 番薯</v>
      </c>
      <c r="D16" s="78">
        <v>40</v>
      </c>
      <c r="E16" s="77"/>
    </row>
    <row r="17" spans="1:5" ht="18.5" x14ac:dyDescent="0.45">
      <c r="A17" s="106">
        <v>202111357</v>
      </c>
      <c r="B17" s="55" t="s">
        <v>562</v>
      </c>
      <c r="C17" t="str">
        <f>VLOOKUP(B17,summary!$A$5:$B$5006,2,0)</f>
        <v>Yam 芋头</v>
      </c>
      <c r="D17" s="78">
        <v>4</v>
      </c>
      <c r="E17" s="77"/>
    </row>
    <row r="18" spans="1:5" ht="18.5" x14ac:dyDescent="0.45">
      <c r="A18" s="106">
        <v>202111357</v>
      </c>
      <c r="B18" s="55" t="s">
        <v>578</v>
      </c>
      <c r="C18" t="str">
        <f>VLOOKUP(B18,summary!$A$5:$B$5006,2,0)</f>
        <v>Yu Tiao 油条</v>
      </c>
      <c r="D18" s="78">
        <v>20</v>
      </c>
      <c r="E18" s="77"/>
    </row>
    <row r="19" spans="1:5" ht="18.5" x14ac:dyDescent="0.45">
      <c r="A19" s="106">
        <v>202111358</v>
      </c>
      <c r="B19" s="55" t="s">
        <v>291</v>
      </c>
      <c r="C19" t="str">
        <f>VLOOKUP(B19,summary!$A$5:$B$5006,2,0)</f>
        <v>Atap Seeds in Syrup亚嗒子</v>
      </c>
      <c r="D19" s="78">
        <v>2</v>
      </c>
      <c r="E19" s="77"/>
    </row>
    <row r="20" spans="1:5" ht="18.5" x14ac:dyDescent="0.45">
      <c r="A20" s="106">
        <v>202111358</v>
      </c>
      <c r="B20" s="55" t="s">
        <v>658</v>
      </c>
      <c r="C20" t="str">
        <f>VLOOKUP(B20,summary!$A$5:$B$5006,2,0)</f>
        <v>Bobo Cha Cubes.摩摩喳喳</v>
      </c>
      <c r="D20" s="78">
        <v>1</v>
      </c>
      <c r="E20" s="77"/>
    </row>
    <row r="21" spans="1:5" ht="18.5" x14ac:dyDescent="0.45">
      <c r="A21" s="106">
        <v>202111358</v>
      </c>
      <c r="B21" s="55" t="s">
        <v>340</v>
      </c>
      <c r="C21" t="str">
        <f>VLOOKUP(B21,summary!$A$5:$B$5006,2,0)</f>
        <v>Pearl Barley 薏米</v>
      </c>
      <c r="D21" s="91">
        <v>1</v>
      </c>
      <c r="E21" s="77"/>
    </row>
    <row r="22" spans="1:5" ht="18.5" x14ac:dyDescent="0.45">
      <c r="A22" s="106">
        <v>202111358</v>
      </c>
      <c r="B22" s="55" t="s">
        <v>299</v>
      </c>
      <c r="C22" t="str">
        <f>VLOOKUP(B22,summary!$A$5:$B$5006,2,0)</f>
        <v>Red Bean红豆</v>
      </c>
      <c r="D22" s="91">
        <v>1</v>
      </c>
      <c r="E22" s="77"/>
    </row>
    <row r="23" spans="1:5" ht="18.5" x14ac:dyDescent="0.45">
      <c r="A23" s="106">
        <v>202111358</v>
      </c>
      <c r="B23" s="55" t="s">
        <v>322</v>
      </c>
      <c r="C23" t="str">
        <f>VLOOKUP(B23,summary!$A$5:$B$5006,2,0)</f>
        <v>Split Green Mung Bean豆畔</v>
      </c>
      <c r="D23" s="91">
        <v>1</v>
      </c>
      <c r="E23" s="77"/>
    </row>
    <row r="24" spans="1:5" ht="18.5" x14ac:dyDescent="0.45">
      <c r="A24" s="106">
        <v>202111358</v>
      </c>
      <c r="B24" s="55" t="s">
        <v>314</v>
      </c>
      <c r="C24" t="str">
        <f>VLOOKUP(B24,summary!$A$5:$B$5006,2,0)</f>
        <v>Green Bean 绿豆</v>
      </c>
      <c r="D24" s="91">
        <v>2</v>
      </c>
      <c r="E24" s="77"/>
    </row>
    <row r="25" spans="1:5" ht="18.5" x14ac:dyDescent="0.45">
      <c r="A25" s="106">
        <v>202111358</v>
      </c>
      <c r="B25" s="55" t="s">
        <v>351</v>
      </c>
      <c r="C25" t="str">
        <f>VLOOKUP(B25,summary!$A$5:$B$5006,2,0)</f>
        <v>Dried Longan 龙眼干</v>
      </c>
      <c r="D25" s="91">
        <v>2</v>
      </c>
      <c r="E25" s="77"/>
    </row>
    <row r="26" spans="1:5" ht="18.5" x14ac:dyDescent="0.45">
      <c r="A26" s="106">
        <v>202111358</v>
      </c>
      <c r="B26" s="55" t="s">
        <v>254</v>
      </c>
      <c r="C26" t="str">
        <f>VLOOKUP(B26,summary!$A$5:$B$5006,2,0)</f>
        <v>Sweet Potato Powder番薯粉</v>
      </c>
      <c r="D26" s="91">
        <v>1</v>
      </c>
      <c r="E26" s="77"/>
    </row>
    <row r="27" spans="1:5" ht="18.5" x14ac:dyDescent="0.45">
      <c r="A27" s="106">
        <v>202111358</v>
      </c>
      <c r="B27" s="55" t="s">
        <v>297</v>
      </c>
      <c r="C27" t="str">
        <f>VLOOKUP(B27,summary!$A$5:$B$5006,2,0)</f>
        <v>GingKo Nut (Peel off)白果仁</v>
      </c>
      <c r="D27" s="91">
        <v>1</v>
      </c>
      <c r="E27" s="77"/>
    </row>
    <row r="28" spans="1:5" ht="18.5" x14ac:dyDescent="0.45">
      <c r="A28" s="106">
        <v>202111358</v>
      </c>
      <c r="B28" s="55" t="s">
        <v>533</v>
      </c>
      <c r="C28" t="str">
        <f>VLOOKUP(B28,summary!$A$5:$B$5006,2,0)</f>
        <v>Brown Sugar 黑糖</v>
      </c>
      <c r="D28" s="91">
        <v>1</v>
      </c>
      <c r="E28" s="77"/>
    </row>
    <row r="29" spans="1:5" ht="18.5" x14ac:dyDescent="0.45">
      <c r="A29" s="106">
        <v>202111358</v>
      </c>
      <c r="B29" s="55" t="s">
        <v>454</v>
      </c>
      <c r="C29" t="str">
        <f>VLOOKUP(B29,summary!$A$5:$B$5006,2,0)</f>
        <v>Fruit Cocktail杂果</v>
      </c>
      <c r="D29" s="91">
        <v>1</v>
      </c>
      <c r="E29" s="77"/>
    </row>
    <row r="30" spans="1:5" ht="18.5" x14ac:dyDescent="0.45">
      <c r="A30" s="106">
        <v>202111358</v>
      </c>
      <c r="B30" s="55" t="s">
        <v>441</v>
      </c>
      <c r="C30" t="str">
        <f>VLOOKUP(B30,summary!$A$5:$B$5006,2,0)</f>
        <v>Longan in Syrup龙眼</v>
      </c>
      <c r="D30" s="91">
        <v>1</v>
      </c>
      <c r="E30" s="77"/>
    </row>
    <row r="31" spans="1:5" ht="18.5" x14ac:dyDescent="0.45">
      <c r="A31" s="106">
        <v>202111358</v>
      </c>
      <c r="B31" s="55" t="s">
        <v>565</v>
      </c>
      <c r="C31" t="str">
        <f>VLOOKUP(B31,summary!$A$5:$B$5006,2,0)</f>
        <v>Pandan Leaf 班兰叶</v>
      </c>
      <c r="D31" s="91">
        <v>1</v>
      </c>
      <c r="E31" s="77"/>
    </row>
    <row r="32" spans="1:5" ht="18.5" x14ac:dyDescent="0.45">
      <c r="A32" s="106">
        <v>202111358</v>
      </c>
      <c r="B32" s="55" t="s">
        <v>559</v>
      </c>
      <c r="C32" t="str">
        <f>VLOOKUP(B32,summary!$A$5:$B$5006,2,0)</f>
        <v>Sweet Potato 番薯</v>
      </c>
      <c r="D32" s="91">
        <v>20</v>
      </c>
      <c r="E32" s="77"/>
    </row>
    <row r="33" spans="1:5" ht="18.5" x14ac:dyDescent="0.45">
      <c r="A33" s="106">
        <v>202111358</v>
      </c>
      <c r="B33" s="55" t="s">
        <v>562</v>
      </c>
      <c r="C33" t="str">
        <f>VLOOKUP(B33,summary!$A$5:$B$5006,2,0)</f>
        <v>Yam 芋头</v>
      </c>
      <c r="D33" s="91">
        <v>6</v>
      </c>
      <c r="E33" s="77"/>
    </row>
    <row r="34" spans="1:5" ht="18.5" x14ac:dyDescent="0.45">
      <c r="A34" s="106">
        <v>202111358</v>
      </c>
      <c r="B34" s="55" t="s">
        <v>578</v>
      </c>
      <c r="C34" t="str">
        <f>VLOOKUP(B34,summary!$A$5:$B$5006,2,0)</f>
        <v>Yu Tiao 油条</v>
      </c>
      <c r="D34" s="91">
        <v>40</v>
      </c>
      <c r="E34" s="77"/>
    </row>
    <row r="35" spans="1:5" ht="18.5" x14ac:dyDescent="0.45">
      <c r="A35" s="106">
        <v>202111359</v>
      </c>
      <c r="B35" s="55" t="s">
        <v>537</v>
      </c>
      <c r="C35" t="str">
        <f>VLOOKUP(B35,summary!$A$5:$B$5006,2,0)</f>
        <v>Fine Sugar 白糖</v>
      </c>
      <c r="D35" s="91">
        <v>6</v>
      </c>
      <c r="E35" s="77"/>
    </row>
    <row r="36" spans="1:5" ht="18.5" x14ac:dyDescent="0.45">
      <c r="A36" s="106">
        <v>202111359</v>
      </c>
      <c r="B36" s="55" t="s">
        <v>340</v>
      </c>
      <c r="C36" t="str">
        <f>VLOOKUP(B36,summary!$A$5:$B$5006,2,0)</f>
        <v>Pearl Barley 薏米</v>
      </c>
      <c r="D36" s="91">
        <v>1</v>
      </c>
      <c r="E36" s="77"/>
    </row>
    <row r="37" spans="1:5" ht="18.5" x14ac:dyDescent="0.45">
      <c r="A37" s="106">
        <v>202111360</v>
      </c>
      <c r="B37" s="55" t="s">
        <v>660</v>
      </c>
      <c r="C37" t="str">
        <f>VLOOKUP(B37,summary!$A$5:$B$5006,2,0)</f>
        <v>Chendol浆咯</v>
      </c>
      <c r="D37" s="91">
        <v>1</v>
      </c>
      <c r="E37" s="77"/>
    </row>
    <row r="38" spans="1:5" ht="18.5" x14ac:dyDescent="0.45">
      <c r="A38" s="106">
        <v>202111360</v>
      </c>
      <c r="B38" s="55" t="s">
        <v>200</v>
      </c>
      <c r="C38" t="str">
        <f>VLOOKUP(B38,summary!$A$5:$B$5006,2,0)</f>
        <v>Tadpole蝌蚪</v>
      </c>
      <c r="D38" s="91">
        <v>1</v>
      </c>
      <c r="E38" s="77"/>
    </row>
    <row r="39" spans="1:5" ht="18.5" x14ac:dyDescent="0.45">
      <c r="A39" s="106">
        <v>202111360</v>
      </c>
      <c r="B39" s="55" t="s">
        <v>294</v>
      </c>
      <c r="C39" t="str">
        <f>VLOOKUP(B39,summary!$A$5:$B$5006,2,0)</f>
        <v>Chin Chow  仙 草</v>
      </c>
      <c r="D39" s="91">
        <v>3</v>
      </c>
      <c r="E39" s="77"/>
    </row>
    <row r="40" spans="1:5" ht="18.5" x14ac:dyDescent="0.45">
      <c r="A40" s="106">
        <v>202111360</v>
      </c>
      <c r="B40" s="55" t="s">
        <v>436</v>
      </c>
      <c r="C40" t="str">
        <f>VLOOKUP(B40,summary!$A$5:$B$5006,2,0)</f>
        <v>Nata De Coco椰果芊 15mm</v>
      </c>
      <c r="D40" s="91">
        <v>1</v>
      </c>
      <c r="E40" s="77"/>
    </row>
    <row r="41" spans="1:5" ht="18.5" x14ac:dyDescent="0.45">
      <c r="A41" s="106">
        <v>202111360</v>
      </c>
      <c r="B41" s="55" t="s">
        <v>550</v>
      </c>
      <c r="C41" t="str">
        <f>VLOOKUP(B41,summary!$A$5:$B$5006,2,0)</f>
        <v>Candy Sugar 片糖</v>
      </c>
      <c r="D41" s="91">
        <v>1</v>
      </c>
      <c r="E41" s="77"/>
    </row>
    <row r="42" spans="1:5" ht="18.5" x14ac:dyDescent="0.45">
      <c r="A42" s="106">
        <v>202111361</v>
      </c>
      <c r="B42" s="55" t="s">
        <v>660</v>
      </c>
      <c r="C42" t="str">
        <f>VLOOKUP(B42,summary!$A$5:$B$5006,2,0)</f>
        <v>Chendol浆咯</v>
      </c>
      <c r="D42" s="91">
        <v>1</v>
      </c>
      <c r="E42" s="77"/>
    </row>
    <row r="43" spans="1:5" ht="18.5" x14ac:dyDescent="0.45">
      <c r="A43" s="106">
        <v>202111361</v>
      </c>
      <c r="B43" s="55" t="s">
        <v>340</v>
      </c>
      <c r="C43" t="str">
        <f>VLOOKUP(B43,summary!$A$5:$B$5006,2,0)</f>
        <v>Pearl Barley 薏米</v>
      </c>
      <c r="D43" s="91">
        <v>1</v>
      </c>
      <c r="E43" s="77"/>
    </row>
    <row r="44" spans="1:5" ht="18.5" x14ac:dyDescent="0.45">
      <c r="A44" s="106">
        <v>202111361</v>
      </c>
      <c r="B44" s="55" t="s">
        <v>347</v>
      </c>
      <c r="C44" t="str">
        <f>VLOOKUP(B44,summary!$A$5:$B$5006,2,0)</f>
        <v>Small Sago 小丸</v>
      </c>
      <c r="D44" s="91">
        <v>1</v>
      </c>
      <c r="E44" s="77"/>
    </row>
    <row r="45" spans="1:5" ht="18.5" x14ac:dyDescent="0.45">
      <c r="A45" s="106">
        <v>202111361</v>
      </c>
      <c r="B45" s="55" t="s">
        <v>289</v>
      </c>
      <c r="C45" t="str">
        <f>VLOOKUP(B45,summary!$A$5:$B$5006,2,0)</f>
        <v>Atap Seeds in Syrup亚嗒子</v>
      </c>
      <c r="D45" s="91">
        <v>1</v>
      </c>
      <c r="E45" s="77"/>
    </row>
    <row r="46" spans="1:5" ht="18.5" x14ac:dyDescent="0.45">
      <c r="A46" s="106">
        <v>202111361</v>
      </c>
      <c r="B46" s="55" t="s">
        <v>322</v>
      </c>
      <c r="C46" t="str">
        <f>VLOOKUP(B46,summary!$A$5:$B$5006,2,0)</f>
        <v>Split Green Mung Bean豆畔</v>
      </c>
      <c r="D46" s="91">
        <v>1</v>
      </c>
      <c r="E46" s="77"/>
    </row>
    <row r="47" spans="1:5" ht="18.5" x14ac:dyDescent="0.45">
      <c r="A47" s="106">
        <v>202111361</v>
      </c>
      <c r="B47" s="55" t="s">
        <v>331</v>
      </c>
      <c r="C47" t="str">
        <f>VLOOKUP(B47,summary!$A$5:$B$5006,2,0)</f>
        <v>Black Glutinous Rice 黑糯米</v>
      </c>
      <c r="D47" s="91">
        <v>1</v>
      </c>
      <c r="E47" s="77"/>
    </row>
    <row r="48" spans="1:5" ht="18.5" x14ac:dyDescent="0.45">
      <c r="A48" s="106">
        <v>202111361</v>
      </c>
      <c r="B48" s="55" t="s">
        <v>351</v>
      </c>
      <c r="C48" t="str">
        <f>VLOOKUP(B48,summary!$A$5:$B$5006,2,0)</f>
        <v>Dried Longan 龙眼干</v>
      </c>
      <c r="D48" s="91">
        <v>4</v>
      </c>
      <c r="E48" s="77"/>
    </row>
    <row r="49" spans="1:5" ht="18.5" x14ac:dyDescent="0.45">
      <c r="A49" s="106">
        <v>202111361</v>
      </c>
      <c r="B49" s="55" t="s">
        <v>533</v>
      </c>
      <c r="C49" t="str">
        <f>VLOOKUP(B49,summary!$A$5:$B$5006,2,0)</f>
        <v>Brown Sugar 黑糖</v>
      </c>
      <c r="D49" s="91">
        <v>1</v>
      </c>
      <c r="E49" s="77"/>
    </row>
    <row r="50" spans="1:5" ht="18.5" x14ac:dyDescent="0.45">
      <c r="A50" s="106">
        <v>202111361</v>
      </c>
      <c r="B50" s="55" t="s">
        <v>559</v>
      </c>
      <c r="C50" t="str">
        <f>VLOOKUP(B50,summary!$A$5:$B$5006,2,0)</f>
        <v>Sweet Potato 番薯</v>
      </c>
      <c r="D50" s="91">
        <v>20</v>
      </c>
      <c r="E50" s="77"/>
    </row>
    <row r="51" spans="1:5" ht="18.5" x14ac:dyDescent="0.45">
      <c r="A51" s="106">
        <v>202111361</v>
      </c>
      <c r="B51" s="55" t="s">
        <v>562</v>
      </c>
      <c r="C51" t="str">
        <f>VLOOKUP(B51,summary!$A$5:$B$5006,2,0)</f>
        <v>Yam 芋头</v>
      </c>
      <c r="D51" s="91">
        <v>3</v>
      </c>
      <c r="E51" s="77"/>
    </row>
    <row r="52" spans="1:5" ht="18.5" x14ac:dyDescent="0.45">
      <c r="A52" s="106">
        <v>202111361</v>
      </c>
      <c r="B52" s="55" t="s">
        <v>537</v>
      </c>
      <c r="C52" t="str">
        <f>VLOOKUP(B52,summary!$A$5:$B$5006,2,0)</f>
        <v>Fine Sugar 白糖</v>
      </c>
      <c r="D52" s="91">
        <v>2</v>
      </c>
      <c r="E52" s="77"/>
    </row>
    <row r="53" spans="1:5" ht="18.5" x14ac:dyDescent="0.45">
      <c r="A53" s="106">
        <v>202111361</v>
      </c>
      <c r="B53" s="55" t="s">
        <v>565</v>
      </c>
      <c r="C53" t="str">
        <f>VLOOKUP(B53,summary!$A$5:$B$5006,2,0)</f>
        <v>Pandan Leaf 班兰叶</v>
      </c>
      <c r="D53" s="91">
        <v>3</v>
      </c>
      <c r="E53" s="77"/>
    </row>
    <row r="54" spans="1:5" ht="18.5" x14ac:dyDescent="0.45">
      <c r="A54" s="106">
        <v>202111362</v>
      </c>
      <c r="B54" s="55" t="s">
        <v>252</v>
      </c>
      <c r="C54" t="str">
        <f>VLOOKUP(B54,summary!$A$5:$B$5006,2,0)</f>
        <v>Sweet Potato Powder番薯粉</v>
      </c>
      <c r="D54" s="91">
        <v>1</v>
      </c>
      <c r="E54" s="77"/>
    </row>
    <row r="55" spans="1:5" ht="18.5" x14ac:dyDescent="0.45">
      <c r="A55" s="106">
        <v>202111362</v>
      </c>
      <c r="B55" s="55" t="s">
        <v>269</v>
      </c>
      <c r="C55" t="str">
        <f>VLOOKUP(B55,summary!$A$5:$B$5006,2,0)</f>
        <v>Potato Starch 风车粉</v>
      </c>
      <c r="D55" s="91">
        <v>1</v>
      </c>
      <c r="E55" s="77"/>
    </row>
    <row r="56" spans="1:5" ht="18.5" x14ac:dyDescent="0.45">
      <c r="A56" s="106">
        <v>202111362</v>
      </c>
      <c r="B56" s="55" t="s">
        <v>305</v>
      </c>
      <c r="C56" t="str">
        <f>VLOOKUP(B56,summary!$A$5:$B$5006,2,0)</f>
        <v>Small Red Bean小红豆</v>
      </c>
      <c r="D56" s="91">
        <v>1</v>
      </c>
      <c r="E56" s="77"/>
    </row>
    <row r="57" spans="1:5" ht="18.5" x14ac:dyDescent="0.45">
      <c r="A57" s="106">
        <v>202111362</v>
      </c>
      <c r="B57" s="55" t="s">
        <v>314</v>
      </c>
      <c r="C57" t="str">
        <f>VLOOKUP(B57,summary!$A$5:$B$5006,2,0)</f>
        <v>Green Bean 绿豆</v>
      </c>
      <c r="D57" s="91">
        <v>2</v>
      </c>
      <c r="E57" s="77"/>
    </row>
    <row r="58" spans="1:5" ht="18.5" x14ac:dyDescent="0.45">
      <c r="A58" s="106">
        <v>202111362</v>
      </c>
      <c r="B58" s="55" t="s">
        <v>331</v>
      </c>
      <c r="C58" t="str">
        <f>VLOOKUP(B58,summary!$A$5:$B$5006,2,0)</f>
        <v>Black Glutinous Rice 黑糯米</v>
      </c>
      <c r="D58" s="55">
        <v>1</v>
      </c>
      <c r="E58" s="77"/>
    </row>
    <row r="59" spans="1:5" ht="18.5" x14ac:dyDescent="0.45">
      <c r="A59" s="106">
        <v>202111362</v>
      </c>
      <c r="B59" s="55" t="s">
        <v>454</v>
      </c>
      <c r="C59" t="str">
        <f>VLOOKUP(B59,summary!$A$5:$B$5006,2,0)</f>
        <v>Fruit Cocktail杂果</v>
      </c>
      <c r="D59" s="55">
        <v>1</v>
      </c>
      <c r="E59" s="77"/>
    </row>
    <row r="60" spans="1:5" ht="18.5" x14ac:dyDescent="0.45">
      <c r="A60" s="106">
        <v>202111362</v>
      </c>
      <c r="B60" s="55" t="s">
        <v>359</v>
      </c>
      <c r="C60" t="str">
        <f>VLOOKUP(B60,summary!$A$5:$B$5006,2,0)</f>
        <v>Fungus黄 木耳朵</v>
      </c>
      <c r="D60" s="55">
        <v>1</v>
      </c>
      <c r="E60" s="77"/>
    </row>
    <row r="61" spans="1:5" ht="18.5" x14ac:dyDescent="0.45">
      <c r="A61" s="106">
        <v>202111362</v>
      </c>
      <c r="B61" s="55" t="s">
        <v>484</v>
      </c>
      <c r="C61" t="str">
        <f>VLOOKUP(B61,summary!$A$5:$B$5006,2,0)</f>
        <v>GingKo Nut白果罐</v>
      </c>
      <c r="D61" s="55">
        <v>1</v>
      </c>
      <c r="E61" s="77"/>
    </row>
    <row r="62" spans="1:5" ht="18.5" x14ac:dyDescent="0.45">
      <c r="A62" s="106">
        <v>202111362</v>
      </c>
      <c r="B62" s="55" t="s">
        <v>495</v>
      </c>
      <c r="C62" t="str">
        <f>VLOOKUP(B62,summary!$A$5:$B$5006,2,0)</f>
        <v>Coconut Milk 椰浆</v>
      </c>
      <c r="D62" s="55">
        <v>1</v>
      </c>
      <c r="E62" s="77"/>
    </row>
    <row r="63" spans="1:5" ht="18.5" x14ac:dyDescent="0.45">
      <c r="A63" s="106">
        <v>202111362</v>
      </c>
      <c r="B63" s="55" t="s">
        <v>558</v>
      </c>
      <c r="C63" t="str">
        <f>VLOOKUP(B63,summary!$A$5:$B$5006,2,0)</f>
        <v>Tapioca木薯</v>
      </c>
      <c r="D63" s="55">
        <v>10</v>
      </c>
      <c r="E63" s="77"/>
    </row>
    <row r="64" spans="1:5" ht="18.5" x14ac:dyDescent="0.45">
      <c r="A64" s="106">
        <v>202111362</v>
      </c>
      <c r="B64" s="55" t="s">
        <v>565</v>
      </c>
      <c r="C64" t="str">
        <f>VLOOKUP(B64,summary!$A$5:$B$5006,2,0)</f>
        <v>Pandan Leaf 班兰叶</v>
      </c>
      <c r="D64" s="55">
        <v>5</v>
      </c>
      <c r="E64" s="77"/>
    </row>
    <row r="65" spans="1:5" ht="18.5" x14ac:dyDescent="0.45">
      <c r="A65" s="106">
        <v>202111363</v>
      </c>
      <c r="B65" s="55" t="s">
        <v>338</v>
      </c>
      <c r="C65" t="str">
        <f>VLOOKUP(B65,summary!$A$5:$B$5006,2,0)</f>
        <v>White Wheat 大麦</v>
      </c>
      <c r="D65" s="55">
        <v>1</v>
      </c>
      <c r="E65" s="77"/>
    </row>
    <row r="66" spans="1:5" ht="18.5" x14ac:dyDescent="0.45">
      <c r="A66" s="106">
        <v>202111363</v>
      </c>
      <c r="B66" s="55" t="s">
        <v>314</v>
      </c>
      <c r="C66" t="str">
        <f>VLOOKUP(B66,summary!$A$5:$B$5006,2,0)</f>
        <v>Green Bean 绿豆</v>
      </c>
      <c r="D66" s="55">
        <v>1</v>
      </c>
      <c r="E66" s="77"/>
    </row>
    <row r="67" spans="1:5" ht="18.5" x14ac:dyDescent="0.45">
      <c r="A67" s="106">
        <v>202111363</v>
      </c>
      <c r="B67" s="55" t="s">
        <v>355</v>
      </c>
      <c r="C67" t="str">
        <f>VLOOKUP(B67,summary!$A$5:$B$5006,2,0)</f>
        <v>Fungus 黄木耳</v>
      </c>
      <c r="D67" s="55">
        <v>1</v>
      </c>
      <c r="E67" s="77"/>
    </row>
    <row r="68" spans="1:5" ht="18.5" x14ac:dyDescent="0.45">
      <c r="A68" s="106">
        <v>202111363</v>
      </c>
      <c r="B68" s="55" t="s">
        <v>322</v>
      </c>
      <c r="C68" t="str">
        <f>VLOOKUP(B68,summary!$A$5:$B$5006,2,0)</f>
        <v>Split Green Mung Bean豆畔</v>
      </c>
      <c r="D68" s="91">
        <v>1</v>
      </c>
      <c r="E68" s="77"/>
    </row>
    <row r="69" spans="1:5" ht="18.5" x14ac:dyDescent="0.45">
      <c r="A69" s="106">
        <v>202111363</v>
      </c>
      <c r="B69" s="55" t="s">
        <v>347</v>
      </c>
      <c r="C69" t="str">
        <f>VLOOKUP(B69,summary!$A$5:$B$5006,2,0)</f>
        <v>Small Sago 小丸</v>
      </c>
      <c r="D69" s="91">
        <v>1</v>
      </c>
      <c r="E69" s="77"/>
    </row>
    <row r="70" spans="1:5" ht="18.5" x14ac:dyDescent="0.45">
      <c r="A70" s="106">
        <v>202111363</v>
      </c>
      <c r="B70" s="55" t="s">
        <v>441</v>
      </c>
      <c r="C70" t="str">
        <f>VLOOKUP(B70,summary!$A$5:$B$5006,2,0)</f>
        <v>Longan in Syrup龙眼</v>
      </c>
      <c r="D70" s="91">
        <v>1</v>
      </c>
      <c r="E70" s="77"/>
    </row>
    <row r="71" spans="1:5" ht="18.5" x14ac:dyDescent="0.45">
      <c r="A71" s="106">
        <v>202111364</v>
      </c>
      <c r="B71" s="55" t="s">
        <v>294</v>
      </c>
      <c r="C71" t="str">
        <f>VLOOKUP(B71,summary!$A$5:$B$5006,2,0)</f>
        <v>Chin Chow  仙 草</v>
      </c>
      <c r="D71" s="91">
        <v>5</v>
      </c>
      <c r="E71" s="77"/>
    </row>
    <row r="72" spans="1:5" ht="18.5" x14ac:dyDescent="0.45">
      <c r="A72" s="106">
        <v>202111364</v>
      </c>
      <c r="B72" s="55" t="s">
        <v>299</v>
      </c>
      <c r="C72" t="str">
        <f>VLOOKUP(B72,summary!$A$5:$B$5006,2,0)</f>
        <v>Red Bean红豆</v>
      </c>
      <c r="D72" s="91">
        <v>2</v>
      </c>
      <c r="E72" s="77"/>
    </row>
    <row r="73" spans="1:5" ht="18.5" x14ac:dyDescent="0.45">
      <c r="A73" s="106">
        <v>202111364</v>
      </c>
      <c r="B73" s="55" t="s">
        <v>355</v>
      </c>
      <c r="C73" t="str">
        <f>VLOOKUP(B73,summary!$A$5:$B$5006,2,0)</f>
        <v>Fungus 黄木耳</v>
      </c>
      <c r="D73" s="91">
        <v>1</v>
      </c>
      <c r="E73" s="77"/>
    </row>
    <row r="74" spans="1:5" ht="18.5" x14ac:dyDescent="0.45">
      <c r="A74" s="106">
        <v>202111364</v>
      </c>
      <c r="B74" s="55" t="s">
        <v>596</v>
      </c>
      <c r="C74" t="str">
        <f>VLOOKUP(B74,summary!$A$5:$B$5006,2,0)</f>
        <v>Flavour Essence香精</v>
      </c>
      <c r="D74" s="91">
        <v>1</v>
      </c>
      <c r="E74" s="77"/>
    </row>
    <row r="75" spans="1:5" ht="18.5" x14ac:dyDescent="0.45">
      <c r="A75" s="106">
        <v>202111365</v>
      </c>
      <c r="B75" s="55" t="s">
        <v>645</v>
      </c>
      <c r="C75" t="str">
        <f>VLOOKUP(B75,summary!$A$5:$B$5006,2,0)</f>
        <v>Fresh Soursop 红毛榴莲(无)</v>
      </c>
      <c r="D75" s="91">
        <v>3</v>
      </c>
      <c r="E75" s="77"/>
    </row>
    <row r="76" spans="1:5" ht="18.5" x14ac:dyDescent="0.45">
      <c r="A76" s="106">
        <v>202111365</v>
      </c>
      <c r="B76" s="55" t="s">
        <v>647</v>
      </c>
      <c r="C76" t="str">
        <f>VLOOKUP(B76,summary!$A$5:$B$5006,2,0)</f>
        <v>Mango Puree芒果</v>
      </c>
      <c r="D76" s="91">
        <v>2</v>
      </c>
      <c r="E76" s="77"/>
    </row>
    <row r="77" spans="1:5" ht="18.5" x14ac:dyDescent="0.45">
      <c r="A77" s="106">
        <v>202111365</v>
      </c>
      <c r="B77" s="55" t="s">
        <v>646</v>
      </c>
      <c r="C77" t="str">
        <f>VLOOKUP(B77,summary!$A$5:$B$5006,2,0)</f>
        <v>Durian Puree 榴莲</v>
      </c>
      <c r="D77" s="91">
        <v>1</v>
      </c>
      <c r="E77" s="77"/>
    </row>
    <row r="78" spans="1:5" ht="18.5" x14ac:dyDescent="0.45">
      <c r="A78" s="106">
        <v>202111365</v>
      </c>
      <c r="B78" s="55" t="s">
        <v>438</v>
      </c>
      <c r="C78" t="str">
        <f>VLOOKUP(B78,summary!$A$5:$B$5006,2,0)</f>
        <v>Nata De Coco椰果芊 5mm</v>
      </c>
      <c r="D78" s="91">
        <v>18</v>
      </c>
      <c r="E78" s="77"/>
    </row>
    <row r="79" spans="1:5" ht="18.5" x14ac:dyDescent="0.45">
      <c r="A79" s="106">
        <v>202111365</v>
      </c>
      <c r="B79" s="55" t="s">
        <v>203</v>
      </c>
      <c r="C79" t="str">
        <f>VLOOKUP(B79,summary!$A$5:$B$5006,2,0)</f>
        <v>Honey Pearl - Black 蜜糖珍珠</v>
      </c>
      <c r="D79" s="91">
        <v>2</v>
      </c>
      <c r="E79" s="77"/>
    </row>
    <row r="80" spans="1:5" ht="18.5" x14ac:dyDescent="0.45">
      <c r="A80" s="106">
        <v>202111366</v>
      </c>
      <c r="B80" s="55" t="s">
        <v>647</v>
      </c>
      <c r="C80" t="str">
        <f>VLOOKUP(B80,summary!$A$5:$B$5006,2,0)</f>
        <v>Mango Puree芒果</v>
      </c>
      <c r="D80" s="91">
        <v>1</v>
      </c>
      <c r="E80" s="77"/>
    </row>
    <row r="81" spans="1:5" ht="18.5" x14ac:dyDescent="0.45">
      <c r="A81" s="106">
        <v>202111366</v>
      </c>
      <c r="B81" s="55" t="s">
        <v>294</v>
      </c>
      <c r="C81" t="str">
        <f>VLOOKUP(B81,summary!$A$5:$B$5006,2,0)</f>
        <v>Chin Chow  仙 草</v>
      </c>
      <c r="D81" s="91">
        <v>1</v>
      </c>
      <c r="E81" s="77"/>
    </row>
    <row r="82" spans="1:5" ht="18.5" x14ac:dyDescent="0.45">
      <c r="A82" s="106">
        <v>202111366</v>
      </c>
      <c r="B82" s="55" t="s">
        <v>252</v>
      </c>
      <c r="C82" t="str">
        <f>VLOOKUP(B82,summary!$A$5:$B$5006,2,0)</f>
        <v>Sweet Potato Powder番薯粉</v>
      </c>
      <c r="D82" s="91">
        <v>2</v>
      </c>
      <c r="E82" s="77"/>
    </row>
    <row r="83" spans="1:5" ht="18.5" x14ac:dyDescent="0.45">
      <c r="A83" s="106">
        <v>202111366</v>
      </c>
      <c r="B83" s="55" t="s">
        <v>216</v>
      </c>
      <c r="C83" t="str">
        <f>VLOOKUP(B83,summary!$A$5:$B$5006,2,0)</f>
        <v>Chin Chow powder 仙 草粉</v>
      </c>
      <c r="D83" s="91">
        <v>1</v>
      </c>
      <c r="E83" s="77"/>
    </row>
    <row r="84" spans="1:5" ht="18.5" x14ac:dyDescent="0.45">
      <c r="A84" s="106">
        <v>202111366</v>
      </c>
      <c r="B84" s="55" t="s">
        <v>299</v>
      </c>
      <c r="C84" t="str">
        <f>VLOOKUP(B84,summary!$A$5:$B$5006,2,0)</f>
        <v>Red Bean红豆</v>
      </c>
      <c r="D84" s="91">
        <v>1</v>
      </c>
      <c r="E84" s="77"/>
    </row>
    <row r="85" spans="1:5" ht="18.5" x14ac:dyDescent="0.45">
      <c r="A85" s="106">
        <v>202111366</v>
      </c>
      <c r="B85" s="55" t="s">
        <v>322</v>
      </c>
      <c r="C85" t="str">
        <f>VLOOKUP(B85,summary!$A$5:$B$5006,2,0)</f>
        <v>Split Green Mung Bean豆畔</v>
      </c>
      <c r="D85" s="91">
        <v>2</v>
      </c>
      <c r="E85" s="77"/>
    </row>
    <row r="86" spans="1:5" ht="18.5" x14ac:dyDescent="0.45">
      <c r="A86" s="106">
        <v>202111366</v>
      </c>
      <c r="B86" s="55" t="s">
        <v>331</v>
      </c>
      <c r="C86" t="str">
        <f>VLOOKUP(B86,summary!$A$5:$B$5006,2,0)</f>
        <v>Black Glutinous Rice 黑糯米</v>
      </c>
      <c r="D86" s="91">
        <v>2</v>
      </c>
      <c r="E86" s="77"/>
    </row>
    <row r="87" spans="1:5" ht="18.5" x14ac:dyDescent="0.45">
      <c r="A87" s="106">
        <v>202111366</v>
      </c>
      <c r="B87" s="55" t="s">
        <v>314</v>
      </c>
      <c r="C87" t="str">
        <f>VLOOKUP(B87,summary!$A$5:$B$5006,2,0)</f>
        <v>Green Bean 绿豆</v>
      </c>
      <c r="D87" s="91">
        <v>2</v>
      </c>
      <c r="E87" s="77"/>
    </row>
    <row r="88" spans="1:5" ht="18.5" x14ac:dyDescent="0.45">
      <c r="A88" s="106">
        <v>202111366</v>
      </c>
      <c r="B88" s="55" t="s">
        <v>338</v>
      </c>
      <c r="C88" t="str">
        <f>VLOOKUP(B88,summary!$A$5:$B$5006,2,0)</f>
        <v>White Wheat 大麦</v>
      </c>
      <c r="D88" s="91">
        <v>1</v>
      </c>
      <c r="E88" s="77"/>
    </row>
    <row r="89" spans="1:5" ht="18.5" x14ac:dyDescent="0.45">
      <c r="A89" s="106">
        <v>202111366</v>
      </c>
      <c r="B89" s="55" t="s">
        <v>351</v>
      </c>
      <c r="C89" t="str">
        <f>VLOOKUP(B89,summary!$A$5:$B$5006,2,0)</f>
        <v>Dried Longan 龙眼干</v>
      </c>
      <c r="D89" s="91">
        <v>2</v>
      </c>
      <c r="E89" s="77"/>
    </row>
    <row r="90" spans="1:5" ht="18.5" x14ac:dyDescent="0.45">
      <c r="A90" s="106">
        <v>202111366</v>
      </c>
      <c r="B90" s="55" t="s">
        <v>433</v>
      </c>
      <c r="C90" t="str">
        <f>VLOOKUP(B90,summary!$A$5:$B$5006,2,0)</f>
        <v>Sea Coconut海底椰</v>
      </c>
      <c r="D90" s="91">
        <v>2</v>
      </c>
      <c r="E90" s="77"/>
    </row>
    <row r="91" spans="1:5" ht="18.5" x14ac:dyDescent="0.45">
      <c r="A91" s="106">
        <v>202111366</v>
      </c>
      <c r="B91" s="55" t="s">
        <v>537</v>
      </c>
      <c r="C91" t="str">
        <f>VLOOKUP(B91,summary!$A$5:$B$5006,2,0)</f>
        <v>Fine Sugar 白糖</v>
      </c>
      <c r="D91" s="91">
        <v>1</v>
      </c>
      <c r="E91" s="77"/>
    </row>
    <row r="92" spans="1:5" ht="18.5" x14ac:dyDescent="0.45">
      <c r="A92" s="106">
        <v>202111366</v>
      </c>
      <c r="B92" s="55" t="s">
        <v>297</v>
      </c>
      <c r="C92" t="str">
        <f>VLOOKUP(B92,summary!$A$5:$B$5006,2,0)</f>
        <v>GingKo Nut (Peel off)白果仁</v>
      </c>
      <c r="D92" s="91">
        <v>2</v>
      </c>
      <c r="E92" s="77"/>
    </row>
    <row r="93" spans="1:5" ht="18.5" x14ac:dyDescent="0.45">
      <c r="A93" s="106">
        <v>202111366</v>
      </c>
      <c r="B93" s="55"/>
      <c r="C93" t="e">
        <f>VLOOKUP(B93,summary!$A$5:$B$5006,2,0)</f>
        <v>#N/A</v>
      </c>
      <c r="D93" s="91"/>
      <c r="E93" s="77"/>
    </row>
    <row r="94" spans="1:5" ht="18.5" x14ac:dyDescent="0.45">
      <c r="A94" s="106"/>
      <c r="B94" s="55"/>
      <c r="C94" t="e">
        <f>VLOOKUP(B94,summary!$A$5:$B$5006,2,0)</f>
        <v>#N/A</v>
      </c>
      <c r="D94" s="91"/>
      <c r="E94" s="77"/>
    </row>
    <row r="95" spans="1:5" ht="18.5" x14ac:dyDescent="0.45">
      <c r="A95" s="106"/>
      <c r="B95" s="55"/>
      <c r="C95" t="e">
        <f>VLOOKUP(B95,summary!$A$5:$B$5006,2,0)</f>
        <v>#N/A</v>
      </c>
      <c r="D95" s="91"/>
      <c r="E95" s="77"/>
    </row>
    <row r="96" spans="1:5" ht="18.5" customHeight="1" x14ac:dyDescent="0.45">
      <c r="A96" s="106"/>
      <c r="B96" s="55"/>
      <c r="C96" t="e">
        <f>VLOOKUP(B96,summary!$A$5:$B$5006,2,0)</f>
        <v>#N/A</v>
      </c>
      <c r="D96" s="91"/>
      <c r="E96" s="77"/>
    </row>
    <row r="97" spans="1:5" ht="18.5" customHeight="1" x14ac:dyDescent="0.45">
      <c r="A97" s="106"/>
      <c r="B97" s="55"/>
      <c r="C97" t="e">
        <f>VLOOKUP(B97,summary!$A$5:$B$5006,2,0)</f>
        <v>#N/A</v>
      </c>
      <c r="D97" s="91"/>
      <c r="E97" s="77"/>
    </row>
    <row r="98" spans="1:5" ht="18.5" customHeight="1" x14ac:dyDescent="0.45">
      <c r="A98" s="106"/>
      <c r="B98" s="55"/>
      <c r="C98" t="e">
        <f>VLOOKUP(B98,summary!$A$5:$B$5006,2,0)</f>
        <v>#N/A</v>
      </c>
      <c r="D98" s="91"/>
      <c r="E98" s="77"/>
    </row>
    <row r="99" spans="1:5" ht="18.5" customHeight="1" x14ac:dyDescent="0.45">
      <c r="A99" s="106"/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/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/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/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/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/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4:D190">
    <sortCondition ref="A4:A190"/>
  </sortState>
  <conditionalFormatting sqref="B4">
    <cfRule type="duplicateValues" dxfId="96" priority="10"/>
  </conditionalFormatting>
  <conditionalFormatting sqref="B12">
    <cfRule type="duplicateValues" dxfId="95" priority="9"/>
  </conditionalFormatting>
  <conditionalFormatting sqref="B13">
    <cfRule type="duplicateValues" dxfId="94" priority="8"/>
  </conditionalFormatting>
  <conditionalFormatting sqref="B14">
    <cfRule type="duplicateValues" dxfId="93" priority="7"/>
  </conditionalFormatting>
  <conditionalFormatting sqref="B15 B6:B7">
    <cfRule type="duplicateValues" dxfId="92" priority="11"/>
  </conditionalFormatting>
  <conditionalFormatting sqref="B8:B11 B5">
    <cfRule type="duplicateValues" dxfId="91" priority="12"/>
  </conditionalFormatting>
  <conditionalFormatting sqref="B76">
    <cfRule type="duplicateValues" dxfId="90" priority="4"/>
  </conditionalFormatting>
  <conditionalFormatting sqref="B80">
    <cfRule type="duplicateValues" dxfId="89" priority="3"/>
  </conditionalFormatting>
  <conditionalFormatting sqref="B80">
    <cfRule type="duplicateValues" dxfId="88" priority="2"/>
  </conditionalFormatting>
  <conditionalFormatting sqref="B77">
    <cfRule type="duplicateValues" dxfId="87" priority="5"/>
  </conditionalFormatting>
  <conditionalFormatting sqref="B78">
    <cfRule type="duplicateValues" dxfId="86" priority="6"/>
  </conditionalFormatting>
  <conditionalFormatting sqref="B79">
    <cfRule type="duplicateValues" dxfId="85" priority="1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A762-8801-4F76-BE51-CD6A6D34B17E}">
  <sheetPr>
    <tabColor rgb="FFFFFF00"/>
  </sheetPr>
  <dimension ref="A1:H565"/>
  <sheetViews>
    <sheetView topLeftCell="A105" workbookViewId="0">
      <selection activeCell="B117" sqref="B11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524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202111367</v>
      </c>
      <c r="B3" s="55" t="s">
        <v>533</v>
      </c>
      <c r="C3" t="str">
        <f>VLOOKUP(B3,summary!$A$5:$B$5006,2,0)</f>
        <v>Brown Sugar 黑糖</v>
      </c>
      <c r="D3" s="78">
        <v>1</v>
      </c>
      <c r="E3" s="77"/>
    </row>
    <row r="4" spans="1:5" ht="18.5" x14ac:dyDescent="0.45">
      <c r="A4" s="106">
        <v>202111367</v>
      </c>
      <c r="B4" s="55" t="s">
        <v>537</v>
      </c>
      <c r="C4" t="str">
        <f>VLOOKUP(B4,summary!$A$5:$B$5006,2,0)</f>
        <v>Fine Sugar 白糖</v>
      </c>
      <c r="D4" s="78">
        <v>1</v>
      </c>
      <c r="E4" s="77"/>
    </row>
    <row r="5" spans="1:5" ht="18.5" x14ac:dyDescent="0.45">
      <c r="A5" s="106">
        <v>202111368</v>
      </c>
      <c r="B5" s="55" t="s">
        <v>667</v>
      </c>
      <c r="C5" t="str">
        <f>VLOOKUP(B5,summary!$A$5:$B$5006,2,0)</f>
        <v>Pong Thai Hai (Wet) 碰大海</v>
      </c>
      <c r="D5" s="78">
        <v>4</v>
      </c>
      <c r="E5" s="77"/>
    </row>
    <row r="6" spans="1:5" ht="18.5" x14ac:dyDescent="0.45">
      <c r="A6" s="106">
        <v>202111368</v>
      </c>
      <c r="B6" s="55" t="s">
        <v>254</v>
      </c>
      <c r="C6" t="str">
        <f>VLOOKUP(B6,summary!$A$5:$B$5006,2,0)</f>
        <v>Sweet Potato Powder番薯粉</v>
      </c>
      <c r="D6" s="78">
        <v>1</v>
      </c>
      <c r="E6" s="77"/>
    </row>
    <row r="7" spans="1:5" ht="18.5" x14ac:dyDescent="0.45">
      <c r="A7" s="106">
        <v>202111368</v>
      </c>
      <c r="B7" s="55" t="s">
        <v>305</v>
      </c>
      <c r="C7" t="str">
        <f>VLOOKUP(B7,summary!$A$5:$B$5006,2,0)</f>
        <v>Small Red Bean小红豆</v>
      </c>
      <c r="D7" s="78">
        <v>5</v>
      </c>
      <c r="E7" s="77"/>
    </row>
    <row r="8" spans="1:5" ht="18.5" x14ac:dyDescent="0.45">
      <c r="A8" s="106">
        <v>202111368</v>
      </c>
      <c r="B8" s="55" t="s">
        <v>331</v>
      </c>
      <c r="C8" t="str">
        <f>VLOOKUP(B8,summary!$A$5:$B$5006,2,0)</f>
        <v>Black Glutinous Rice 黑糯米</v>
      </c>
      <c r="D8" s="78">
        <v>4</v>
      </c>
      <c r="E8" s="77"/>
    </row>
    <row r="9" spans="1:5" ht="18.5" x14ac:dyDescent="0.45">
      <c r="A9" s="106">
        <v>202111368</v>
      </c>
      <c r="B9" s="55" t="s">
        <v>343</v>
      </c>
      <c r="C9" t="str">
        <f>VLOOKUP(B9,summary!$A$5:$B$5006,2,0)</f>
        <v>Big Sago 大丸</v>
      </c>
      <c r="D9" s="78">
        <v>1</v>
      </c>
      <c r="E9" s="77"/>
    </row>
    <row r="10" spans="1:5" ht="18.5" x14ac:dyDescent="0.45">
      <c r="A10" s="106">
        <v>202111368</v>
      </c>
      <c r="B10" s="55" t="s">
        <v>351</v>
      </c>
      <c r="C10" t="str">
        <f>VLOOKUP(B10,summary!$A$5:$B$5006,2,0)</f>
        <v>Dried Longan 龙眼干</v>
      </c>
      <c r="D10" s="78">
        <v>10</v>
      </c>
      <c r="E10" s="77"/>
    </row>
    <row r="11" spans="1:5" ht="18.5" x14ac:dyDescent="0.45">
      <c r="A11" s="106">
        <v>202111368</v>
      </c>
      <c r="B11" s="55" t="s">
        <v>454</v>
      </c>
      <c r="C11" t="str">
        <f>VLOOKUP(B11,summary!$A$5:$B$5006,2,0)</f>
        <v>Fruit Cocktail杂果</v>
      </c>
      <c r="D11" s="78">
        <v>1</v>
      </c>
      <c r="E11" s="77"/>
    </row>
    <row r="12" spans="1:5" ht="18.5" x14ac:dyDescent="0.45">
      <c r="A12" s="106">
        <v>202111368</v>
      </c>
      <c r="B12" s="55" t="s">
        <v>495</v>
      </c>
      <c r="C12" t="str">
        <f>VLOOKUP(B12,summary!$A$5:$B$5006,2,0)</f>
        <v>Coconut Milk 椰浆</v>
      </c>
      <c r="D12" s="78">
        <v>3</v>
      </c>
      <c r="E12" s="77"/>
    </row>
    <row r="13" spans="1:5" ht="18.5" x14ac:dyDescent="0.45">
      <c r="A13" s="106">
        <v>202111368</v>
      </c>
      <c r="B13" s="55" t="s">
        <v>562</v>
      </c>
      <c r="C13" t="str">
        <f>VLOOKUP(B13,summary!$A$5:$B$5006,2,0)</f>
        <v>Yam 芋头</v>
      </c>
      <c r="D13" s="78">
        <v>7</v>
      </c>
      <c r="E13" s="77"/>
    </row>
    <row r="14" spans="1:5" ht="18.5" x14ac:dyDescent="0.45">
      <c r="A14" s="106">
        <v>202111368</v>
      </c>
      <c r="B14" s="55" t="s">
        <v>565</v>
      </c>
      <c r="C14" t="str">
        <f>VLOOKUP(B14,summary!$A$5:$B$5006,2,0)</f>
        <v>Pandan Leaf 班兰叶</v>
      </c>
      <c r="D14" s="78">
        <v>8</v>
      </c>
      <c r="E14" s="77"/>
    </row>
    <row r="15" spans="1:5" ht="18.5" x14ac:dyDescent="0.45">
      <c r="A15" s="106">
        <v>202111368</v>
      </c>
      <c r="B15" s="55" t="s">
        <v>566</v>
      </c>
      <c r="C15" t="str">
        <f>VLOOKUP(B15,summary!$A$5:$B$5006,2,0)</f>
        <v>Lime 酸甘</v>
      </c>
      <c r="D15" s="78">
        <v>3</v>
      </c>
      <c r="E15" s="77"/>
    </row>
    <row r="16" spans="1:5" ht="18.5" x14ac:dyDescent="0.45">
      <c r="A16" s="106">
        <v>202111369</v>
      </c>
      <c r="B16" s="55" t="s">
        <v>658</v>
      </c>
      <c r="C16" t="str">
        <f>VLOOKUP(B16,summary!$A$5:$B$5006,2,0)</f>
        <v>Bobo Cha Cubes.摩摩喳喳</v>
      </c>
      <c r="D16" s="78">
        <v>2</v>
      </c>
      <c r="E16" s="77"/>
    </row>
    <row r="17" spans="1:5" ht="18.5" x14ac:dyDescent="0.45">
      <c r="A17" s="106">
        <v>202111369</v>
      </c>
      <c r="B17" s="55" t="s">
        <v>294</v>
      </c>
      <c r="C17" t="str">
        <f>VLOOKUP(B17,summary!$A$5:$B$5006,2,0)</f>
        <v>Chin Chow  仙 草</v>
      </c>
      <c r="D17" s="78">
        <v>2</v>
      </c>
      <c r="E17" s="77"/>
    </row>
    <row r="18" spans="1:5" ht="18.5" x14ac:dyDescent="0.45">
      <c r="A18" s="106">
        <v>202111369</v>
      </c>
      <c r="B18" s="55" t="s">
        <v>314</v>
      </c>
      <c r="C18" t="str">
        <f>VLOOKUP(B18,summary!$A$5:$B$5006,2,0)</f>
        <v>Green Bean 绿豆</v>
      </c>
      <c r="D18" s="78">
        <v>5</v>
      </c>
      <c r="E18" s="77"/>
    </row>
    <row r="19" spans="1:5" ht="18.5" x14ac:dyDescent="0.45">
      <c r="A19" s="106">
        <v>202111369</v>
      </c>
      <c r="B19" s="55" t="s">
        <v>361</v>
      </c>
      <c r="C19" t="str">
        <f>VLOOKUP(B19,summary!$A$5:$B$5006,2,0)</f>
        <v>Lotus Seed 莲子(无）</v>
      </c>
      <c r="D19" s="78">
        <v>3</v>
      </c>
      <c r="E19" s="77"/>
    </row>
    <row r="20" spans="1:5" ht="18.5" x14ac:dyDescent="0.45">
      <c r="A20" s="106">
        <v>202111370</v>
      </c>
      <c r="B20" s="55" t="s">
        <v>565</v>
      </c>
      <c r="C20" t="str">
        <f>VLOOKUP(B20,summary!$A$5:$B$5006,2,0)</f>
        <v>Pandan Leaf 班兰叶</v>
      </c>
      <c r="D20" s="78">
        <v>3</v>
      </c>
      <c r="E20" s="77"/>
    </row>
    <row r="21" spans="1:5" ht="18.5" x14ac:dyDescent="0.45">
      <c r="A21" s="106">
        <v>202111370</v>
      </c>
      <c r="B21" s="55" t="s">
        <v>495</v>
      </c>
      <c r="C21" t="str">
        <f>VLOOKUP(B21,summary!$A$5:$B$5006,2,0)</f>
        <v>Coconut Milk 椰浆</v>
      </c>
      <c r="D21" s="91">
        <v>4</v>
      </c>
      <c r="E21" s="77"/>
    </row>
    <row r="22" spans="1:5" ht="18.5" x14ac:dyDescent="0.45">
      <c r="A22" s="106">
        <v>202111371</v>
      </c>
      <c r="B22" s="55" t="s">
        <v>639</v>
      </c>
      <c r="C22" t="str">
        <f>VLOOKUP(B22,summary!$A$5:$B$5006,2,0)</f>
        <v xml:space="preserve">Fresh Soursop 红毛榴莲 </v>
      </c>
      <c r="D22" s="91">
        <v>1</v>
      </c>
      <c r="E22" s="77"/>
    </row>
    <row r="23" spans="1:5" ht="18.5" x14ac:dyDescent="0.45">
      <c r="A23" s="106">
        <v>202111371</v>
      </c>
      <c r="B23" s="55" t="s">
        <v>662</v>
      </c>
      <c r="C23" t="str">
        <f>VLOOKUP(B23,summary!$A$5:$B$5006,2,0)</f>
        <v>Coconut Sugar Syrup 椰糖汁</v>
      </c>
      <c r="D23" s="91">
        <v>1</v>
      </c>
      <c r="E23" s="77"/>
    </row>
    <row r="24" spans="1:5" ht="18.5" x14ac:dyDescent="0.45">
      <c r="A24" s="106">
        <v>202111371</v>
      </c>
      <c r="B24" s="55" t="s">
        <v>385</v>
      </c>
      <c r="C24" t="str">
        <f>VLOOKUP(B24,summary!$A$5:$B$5006,2,0)</f>
        <v>Honey Pearl - Black 蜜糖珍珠</v>
      </c>
      <c r="D24" s="91">
        <v>1</v>
      </c>
      <c r="E24" s="77"/>
    </row>
    <row r="25" spans="1:5" ht="18.5" x14ac:dyDescent="0.45">
      <c r="A25" s="106">
        <v>202111371</v>
      </c>
      <c r="B25" s="55" t="s">
        <v>289</v>
      </c>
      <c r="C25" t="str">
        <f>VLOOKUP(B25,summary!$A$5:$B$5006,2,0)</f>
        <v>Atap Seeds in Syrup亚嗒子</v>
      </c>
      <c r="D25" s="91">
        <v>1</v>
      </c>
      <c r="E25" s="77"/>
    </row>
    <row r="26" spans="1:5" ht="18.5" x14ac:dyDescent="0.45">
      <c r="A26" s="106">
        <v>202111371</v>
      </c>
      <c r="B26" s="55" t="s">
        <v>297</v>
      </c>
      <c r="C26" t="str">
        <f>VLOOKUP(B26,summary!$A$5:$B$5006,2,0)</f>
        <v>GingKo Nut (Peel off)白果仁</v>
      </c>
      <c r="D26" s="91">
        <v>1</v>
      </c>
      <c r="E26" s="77"/>
    </row>
    <row r="27" spans="1:5" ht="18.5" x14ac:dyDescent="0.45">
      <c r="A27" s="106">
        <v>202111371</v>
      </c>
      <c r="B27" s="55" t="s">
        <v>314</v>
      </c>
      <c r="C27" t="str">
        <f>VLOOKUP(B27,summary!$A$5:$B$5006,2,0)</f>
        <v>Green Bean 绿豆</v>
      </c>
      <c r="D27" s="91">
        <v>1</v>
      </c>
      <c r="E27" s="77"/>
    </row>
    <row r="28" spans="1:5" ht="18.5" x14ac:dyDescent="0.45">
      <c r="A28" s="106">
        <v>202111371</v>
      </c>
      <c r="B28" s="55" t="s">
        <v>331</v>
      </c>
      <c r="C28" t="str">
        <f>VLOOKUP(B28,summary!$A$5:$B$5006,2,0)</f>
        <v>Black Glutinous Rice 黑糯米</v>
      </c>
      <c r="D28" s="91">
        <v>1</v>
      </c>
      <c r="E28" s="77"/>
    </row>
    <row r="29" spans="1:5" ht="18.5" x14ac:dyDescent="0.45">
      <c r="A29" s="106">
        <v>202111371</v>
      </c>
      <c r="B29" s="55" t="s">
        <v>340</v>
      </c>
      <c r="C29" t="str">
        <f>VLOOKUP(B29,summary!$A$5:$B$5006,2,0)</f>
        <v>Pearl Barley 薏米</v>
      </c>
      <c r="D29" s="91">
        <v>1</v>
      </c>
      <c r="E29" s="77"/>
    </row>
    <row r="30" spans="1:5" ht="18.5" x14ac:dyDescent="0.45">
      <c r="A30" s="106">
        <v>202111371</v>
      </c>
      <c r="B30" s="55" t="s">
        <v>347</v>
      </c>
      <c r="C30" t="str">
        <f>VLOOKUP(B30,summary!$A$5:$B$5006,2,0)</f>
        <v>Small Sago 小丸</v>
      </c>
      <c r="D30" s="91">
        <v>1</v>
      </c>
      <c r="E30" s="77"/>
    </row>
    <row r="31" spans="1:5" ht="18.5" x14ac:dyDescent="0.45">
      <c r="A31" s="106">
        <v>202111371</v>
      </c>
      <c r="B31" s="55" t="s">
        <v>355</v>
      </c>
      <c r="C31" t="str">
        <f>VLOOKUP(B31,summary!$A$5:$B$5006,2,0)</f>
        <v>Fungus 黄木耳</v>
      </c>
      <c r="D31" s="91">
        <v>1</v>
      </c>
      <c r="E31" s="77"/>
    </row>
    <row r="32" spans="1:5" ht="18.5" x14ac:dyDescent="0.45">
      <c r="A32" s="106">
        <v>202111371</v>
      </c>
      <c r="B32" s="55" t="s">
        <v>458</v>
      </c>
      <c r="C32" t="str">
        <f>VLOOKUP(B32,summary!$A$5:$B$5006,2,0)</f>
        <v>Cream Corn玉米浆</v>
      </c>
      <c r="D32" s="91">
        <v>1</v>
      </c>
      <c r="E32" s="77"/>
    </row>
    <row r="33" spans="1:5" ht="18.5" x14ac:dyDescent="0.45">
      <c r="A33" s="106">
        <v>202111371</v>
      </c>
      <c r="B33" s="55" t="s">
        <v>537</v>
      </c>
      <c r="C33" t="str">
        <f>VLOOKUP(B33,summary!$A$5:$B$5006,2,0)</f>
        <v>Fine Sugar 白糖</v>
      </c>
      <c r="D33" s="91">
        <v>1</v>
      </c>
      <c r="E33" s="77"/>
    </row>
    <row r="34" spans="1:5" ht="18.5" x14ac:dyDescent="0.45">
      <c r="A34" s="106">
        <v>202111371</v>
      </c>
      <c r="B34" s="55" t="s">
        <v>565</v>
      </c>
      <c r="C34" t="str">
        <f>VLOOKUP(B34,summary!$A$5:$B$5006,2,0)</f>
        <v>Pandan Leaf 班兰叶</v>
      </c>
      <c r="D34" s="91">
        <v>1</v>
      </c>
      <c r="E34" s="77"/>
    </row>
    <row r="35" spans="1:5" ht="18.5" x14ac:dyDescent="0.45">
      <c r="A35" s="106">
        <v>202111372</v>
      </c>
      <c r="B35" s="55" t="s">
        <v>658</v>
      </c>
      <c r="C35" t="str">
        <f>VLOOKUP(B35,summary!$A$5:$B$5006,2,0)</f>
        <v>Bobo Cha Cubes.摩摩喳喳</v>
      </c>
      <c r="D35" s="91">
        <v>1</v>
      </c>
      <c r="E35" s="77"/>
    </row>
    <row r="36" spans="1:5" ht="18.5" x14ac:dyDescent="0.45">
      <c r="A36" s="106">
        <v>202111372</v>
      </c>
      <c r="B36" s="55" t="s">
        <v>314</v>
      </c>
      <c r="C36" t="str">
        <f>VLOOKUP(B36,summary!$A$5:$B$5006,2,0)</f>
        <v>Green Bean 绿豆</v>
      </c>
      <c r="D36" s="91">
        <v>1</v>
      </c>
      <c r="E36" s="77"/>
    </row>
    <row r="37" spans="1:5" ht="18.5" x14ac:dyDescent="0.45">
      <c r="A37" s="106">
        <v>202111372</v>
      </c>
      <c r="B37" s="55" t="s">
        <v>331</v>
      </c>
      <c r="C37" t="str">
        <f>VLOOKUP(B37,summary!$A$5:$B$5006,2,0)</f>
        <v>Black Glutinous Rice 黑糯米</v>
      </c>
      <c r="D37" s="91">
        <v>1</v>
      </c>
      <c r="E37" s="77"/>
    </row>
    <row r="38" spans="1:5" ht="18.5" x14ac:dyDescent="0.45">
      <c r="A38" s="106">
        <v>202111372</v>
      </c>
      <c r="B38" s="55" t="s">
        <v>559</v>
      </c>
      <c r="C38" t="str">
        <f>VLOOKUP(B38,summary!$A$5:$B$5006,2,0)</f>
        <v>Sweet Potato 番薯</v>
      </c>
      <c r="D38" s="91">
        <v>10</v>
      </c>
      <c r="E38" s="77"/>
    </row>
    <row r="39" spans="1:5" ht="18.5" x14ac:dyDescent="0.45">
      <c r="A39" s="106">
        <v>202111372</v>
      </c>
      <c r="B39" s="55" t="s">
        <v>562</v>
      </c>
      <c r="C39" t="str">
        <f>VLOOKUP(B39,summary!$A$5:$B$5006,2,0)</f>
        <v>Yam 芋头</v>
      </c>
      <c r="D39" s="91">
        <v>2</v>
      </c>
      <c r="E39" s="77"/>
    </row>
    <row r="40" spans="1:5" ht="18.5" x14ac:dyDescent="0.45">
      <c r="A40" s="106">
        <v>202111373</v>
      </c>
      <c r="B40" s="55" t="s">
        <v>340</v>
      </c>
      <c r="C40" t="str">
        <f>VLOOKUP(B40,summary!$A$5:$B$5006,2,0)</f>
        <v>Pearl Barley 薏米</v>
      </c>
      <c r="D40" s="91">
        <v>2</v>
      </c>
      <c r="E40" s="77"/>
    </row>
    <row r="41" spans="1:5" ht="18.5" x14ac:dyDescent="0.45">
      <c r="A41" s="106">
        <v>202111373</v>
      </c>
      <c r="B41" s="55" t="s">
        <v>900</v>
      </c>
      <c r="C41" t="str">
        <f>VLOOKUP(B41,summary!$A$5:$B$5006,2,0)</f>
        <v>CUSTOM MADE CHENDOL Chendol浆咯</v>
      </c>
      <c r="D41" s="91">
        <v>3</v>
      </c>
      <c r="E41" s="77"/>
    </row>
    <row r="42" spans="1:5" ht="18.5" x14ac:dyDescent="0.45">
      <c r="A42" s="106">
        <v>202111374</v>
      </c>
      <c r="B42" s="55" t="s">
        <v>658</v>
      </c>
      <c r="C42" t="str">
        <f>VLOOKUP(B42,summary!$A$5:$B$5006,2,0)</f>
        <v>Bobo Cha Cubes.摩摩喳喳</v>
      </c>
      <c r="D42" s="91">
        <v>1</v>
      </c>
      <c r="E42" s="77"/>
    </row>
    <row r="43" spans="1:5" ht="18.5" x14ac:dyDescent="0.45">
      <c r="A43" s="106">
        <v>202111374</v>
      </c>
      <c r="B43" s="55" t="s">
        <v>322</v>
      </c>
      <c r="C43" t="str">
        <f>VLOOKUP(B43,summary!$A$5:$B$5006,2,0)</f>
        <v>Split Green Mung Bean豆畔</v>
      </c>
      <c r="D43" s="91">
        <v>1</v>
      </c>
      <c r="E43" s="77"/>
    </row>
    <row r="44" spans="1:5" ht="18.5" x14ac:dyDescent="0.45">
      <c r="A44" s="106">
        <v>202111374</v>
      </c>
      <c r="B44" s="55" t="s">
        <v>351</v>
      </c>
      <c r="C44" t="str">
        <f>VLOOKUP(B44,summary!$A$5:$B$5006,2,0)</f>
        <v>Dried Longan 龙眼干</v>
      </c>
      <c r="D44" s="91">
        <v>4</v>
      </c>
      <c r="E44" s="77"/>
    </row>
    <row r="45" spans="1:5" ht="18.5" x14ac:dyDescent="0.45">
      <c r="A45" s="106">
        <v>202111374</v>
      </c>
      <c r="B45" s="55" t="s">
        <v>314</v>
      </c>
      <c r="C45" t="str">
        <f>VLOOKUP(B45,summary!$A$5:$B$5006,2,0)</f>
        <v>Green Bean 绿豆</v>
      </c>
      <c r="D45" s="91">
        <v>1</v>
      </c>
      <c r="E45" s="77"/>
    </row>
    <row r="46" spans="1:5" ht="18.5" x14ac:dyDescent="0.45">
      <c r="A46" s="106">
        <v>202111374</v>
      </c>
      <c r="B46" s="55" t="s">
        <v>340</v>
      </c>
      <c r="C46" t="str">
        <f>VLOOKUP(B46,summary!$A$5:$B$5006,2,0)</f>
        <v>Pearl Barley 薏米</v>
      </c>
      <c r="D46" s="91">
        <v>1</v>
      </c>
      <c r="E46" s="77"/>
    </row>
    <row r="47" spans="1:5" ht="18.5" x14ac:dyDescent="0.45">
      <c r="A47" s="106">
        <v>202111374</v>
      </c>
      <c r="B47" s="55" t="s">
        <v>299</v>
      </c>
      <c r="C47" t="str">
        <f>VLOOKUP(B47,summary!$A$5:$B$5006,2,0)</f>
        <v>Red Bean红豆</v>
      </c>
      <c r="D47" s="91">
        <v>2</v>
      </c>
      <c r="E47" s="77"/>
    </row>
    <row r="48" spans="1:5" ht="18.5" x14ac:dyDescent="0.45">
      <c r="A48" s="106">
        <v>202111374</v>
      </c>
      <c r="B48" s="55" t="s">
        <v>533</v>
      </c>
      <c r="C48" t="str">
        <f>VLOOKUP(B48,summary!$A$5:$B$5006,2,0)</f>
        <v>Brown Sugar 黑糖</v>
      </c>
      <c r="D48" s="91">
        <v>1</v>
      </c>
      <c r="E48" s="77"/>
    </row>
    <row r="49" spans="1:5" ht="18.5" x14ac:dyDescent="0.45">
      <c r="A49" s="106">
        <v>202111374</v>
      </c>
      <c r="B49" s="55" t="s">
        <v>545</v>
      </c>
      <c r="C49" t="str">
        <f>VLOOKUP(B49,summary!$A$5:$B$5006,2,0)</f>
        <v>Coconut Sugar椰糖</v>
      </c>
      <c r="D49" s="91">
        <v>1</v>
      </c>
      <c r="E49" s="77"/>
    </row>
    <row r="50" spans="1:5" ht="18.5" x14ac:dyDescent="0.45">
      <c r="A50" s="106">
        <v>202111374</v>
      </c>
      <c r="B50" s="55" t="s">
        <v>297</v>
      </c>
      <c r="C50" t="str">
        <f>VLOOKUP(B50,summary!$A$5:$B$5006,2,0)</f>
        <v>GingKo Nut (Peel off)白果仁</v>
      </c>
      <c r="D50" s="91">
        <v>2</v>
      </c>
      <c r="E50" s="77"/>
    </row>
    <row r="51" spans="1:5" ht="18.5" x14ac:dyDescent="0.45">
      <c r="A51" s="106">
        <v>202111374</v>
      </c>
      <c r="B51" s="55" t="s">
        <v>364</v>
      </c>
      <c r="C51" t="str">
        <f>VLOOKUP(B51,summary!$A$5:$B$5006,2,0)</f>
        <v>Red Date 红枣</v>
      </c>
      <c r="D51" s="91">
        <v>3</v>
      </c>
      <c r="E51" s="77"/>
    </row>
    <row r="52" spans="1:5" ht="18.5" x14ac:dyDescent="0.45">
      <c r="A52" s="106">
        <v>202111374</v>
      </c>
      <c r="B52" s="55" t="s">
        <v>458</v>
      </c>
      <c r="C52" t="str">
        <f>VLOOKUP(B52,summary!$A$5:$B$5006,2,0)</f>
        <v>Cream Corn玉米浆</v>
      </c>
      <c r="D52" s="91">
        <v>1</v>
      </c>
      <c r="E52" s="77"/>
    </row>
    <row r="53" spans="1:5" ht="18.5" x14ac:dyDescent="0.45">
      <c r="A53" s="106">
        <v>202111374</v>
      </c>
      <c r="B53" s="55" t="s">
        <v>428</v>
      </c>
      <c r="C53" t="str">
        <f>VLOOKUP(B53,summary!$A$5:$B$5006,2,0)</f>
        <v>Sea Coconut海底椰</v>
      </c>
      <c r="D53" s="91">
        <v>1</v>
      </c>
      <c r="E53" s="77"/>
    </row>
    <row r="54" spans="1:5" ht="18.5" x14ac:dyDescent="0.45">
      <c r="A54" s="106">
        <v>202111374</v>
      </c>
      <c r="B54" s="55" t="s">
        <v>565</v>
      </c>
      <c r="C54" t="str">
        <f>VLOOKUP(B54,summary!$A$5:$B$5006,2,0)</f>
        <v>Pandan Leaf 班兰叶</v>
      </c>
      <c r="D54" s="91">
        <v>2</v>
      </c>
      <c r="E54" s="77"/>
    </row>
    <row r="55" spans="1:5" ht="18.5" x14ac:dyDescent="0.45">
      <c r="A55" s="106">
        <v>202111374</v>
      </c>
      <c r="B55" s="55" t="s">
        <v>559</v>
      </c>
      <c r="C55" t="str">
        <f>VLOOKUP(B55,summary!$A$5:$B$5006,2,0)</f>
        <v>Sweet Potato 番薯</v>
      </c>
      <c r="D55" s="91">
        <v>25</v>
      </c>
      <c r="E55" s="77"/>
    </row>
    <row r="56" spans="1:5" ht="18.5" x14ac:dyDescent="0.45">
      <c r="A56" s="106">
        <v>202111374</v>
      </c>
      <c r="B56" s="55" t="s">
        <v>562</v>
      </c>
      <c r="C56" t="str">
        <f>VLOOKUP(B56,summary!$A$5:$B$5006,2,0)</f>
        <v>Yam 芋头</v>
      </c>
      <c r="D56" s="91">
        <v>3</v>
      </c>
      <c r="E56" s="77"/>
    </row>
    <row r="57" spans="1:5" ht="18.5" x14ac:dyDescent="0.45">
      <c r="A57" s="106">
        <v>202111374</v>
      </c>
      <c r="B57" s="55" t="s">
        <v>578</v>
      </c>
      <c r="C57" t="str">
        <f>VLOOKUP(B57,summary!$A$5:$B$5006,2,0)</f>
        <v>Yu Tiao 油条</v>
      </c>
      <c r="D57" s="91">
        <v>10</v>
      </c>
      <c r="E57" s="77"/>
    </row>
    <row r="58" spans="1:5" ht="18.5" x14ac:dyDescent="0.45">
      <c r="A58" s="106">
        <v>202111375</v>
      </c>
      <c r="B58" s="55" t="s">
        <v>269</v>
      </c>
      <c r="C58" t="str">
        <f>VLOOKUP(B58,summary!$A$5:$B$5006,2,0)</f>
        <v>Potato Starch 风车粉</v>
      </c>
      <c r="D58" s="55">
        <v>1</v>
      </c>
      <c r="E58" s="77"/>
    </row>
    <row r="59" spans="1:5" ht="18.5" x14ac:dyDescent="0.45">
      <c r="A59" s="106">
        <v>202111375</v>
      </c>
      <c r="B59" s="55" t="s">
        <v>297</v>
      </c>
      <c r="C59" t="str">
        <f>VLOOKUP(B59,summary!$A$5:$B$5006,2,0)</f>
        <v>GingKo Nut (Peel off)白果仁</v>
      </c>
      <c r="D59" s="55">
        <v>1</v>
      </c>
      <c r="E59" s="77"/>
    </row>
    <row r="60" spans="1:5" ht="18.5" x14ac:dyDescent="0.45">
      <c r="A60" s="106">
        <v>202111375</v>
      </c>
      <c r="B60" s="55" t="s">
        <v>331</v>
      </c>
      <c r="C60" t="str">
        <f>VLOOKUP(B60,summary!$A$5:$B$5006,2,0)</f>
        <v>Black Glutinous Rice 黑糯米</v>
      </c>
      <c r="D60" s="55">
        <v>1</v>
      </c>
      <c r="E60" s="77"/>
    </row>
    <row r="61" spans="1:5" ht="18.5" x14ac:dyDescent="0.45">
      <c r="A61" s="106">
        <v>202111375</v>
      </c>
      <c r="B61" s="55" t="s">
        <v>458</v>
      </c>
      <c r="C61" t="str">
        <f>VLOOKUP(B61,summary!$A$5:$B$5006,2,0)</f>
        <v>Cream Corn玉米浆</v>
      </c>
      <c r="D61" s="55">
        <v>1</v>
      </c>
      <c r="E61" s="77"/>
    </row>
    <row r="62" spans="1:5" ht="18.5" x14ac:dyDescent="0.45">
      <c r="A62" s="106">
        <v>202111375</v>
      </c>
      <c r="B62" s="55" t="s">
        <v>461</v>
      </c>
      <c r="C62" t="str">
        <f>VLOOKUP(B62,summary!$A$5:$B$5006,2,0)</f>
        <v>Whole Corn玉米粒</v>
      </c>
      <c r="D62" s="55">
        <v>1</v>
      </c>
      <c r="E62" s="77"/>
    </row>
    <row r="63" spans="1:5" ht="18.5" x14ac:dyDescent="0.45">
      <c r="A63" s="106">
        <v>202111375</v>
      </c>
      <c r="B63" s="55" t="s">
        <v>558</v>
      </c>
      <c r="C63" t="str">
        <f>VLOOKUP(B63,summary!$A$5:$B$5006,2,0)</f>
        <v>Tapioca木薯</v>
      </c>
      <c r="D63" s="55">
        <v>20</v>
      </c>
      <c r="E63" s="77"/>
    </row>
    <row r="64" spans="1:5" ht="18.5" x14ac:dyDescent="0.45">
      <c r="A64" s="106">
        <v>202111375</v>
      </c>
      <c r="B64" s="55" t="s">
        <v>562</v>
      </c>
      <c r="C64" t="str">
        <f>VLOOKUP(B64,summary!$A$5:$B$5006,2,0)</f>
        <v>Yam 芋头</v>
      </c>
      <c r="D64" s="55">
        <v>5</v>
      </c>
      <c r="E64" s="77"/>
    </row>
    <row r="65" spans="1:5" ht="18.5" x14ac:dyDescent="0.45">
      <c r="A65" s="106">
        <v>202111375</v>
      </c>
      <c r="B65" s="55" t="s">
        <v>565</v>
      </c>
      <c r="C65" t="str">
        <f>VLOOKUP(B65,summary!$A$5:$B$5006,2,0)</f>
        <v>Pandan Leaf 班兰叶</v>
      </c>
      <c r="D65" s="55">
        <v>1</v>
      </c>
      <c r="E65" s="77"/>
    </row>
    <row r="66" spans="1:5" ht="18.5" x14ac:dyDescent="0.45">
      <c r="A66" s="106">
        <v>202111376</v>
      </c>
      <c r="B66" s="55" t="s">
        <v>559</v>
      </c>
      <c r="C66" t="str">
        <f>VLOOKUP(B66,summary!$A$5:$B$5006,2,0)</f>
        <v>Sweet Potato 番薯</v>
      </c>
      <c r="D66" s="55">
        <v>40</v>
      </c>
      <c r="E66" s="77"/>
    </row>
    <row r="67" spans="1:5" ht="18.5" x14ac:dyDescent="0.45">
      <c r="A67" s="106">
        <v>202111376</v>
      </c>
      <c r="B67" s="55" t="s">
        <v>368</v>
      </c>
      <c r="C67" t="str">
        <f>VLOOKUP(B67,summary!$A$5:$B$5006,2,0)</f>
        <v>GingKo Nut白果粒</v>
      </c>
      <c r="D67" s="55">
        <v>1</v>
      </c>
      <c r="E67" s="77"/>
    </row>
    <row r="68" spans="1:5" ht="18.5" x14ac:dyDescent="0.45">
      <c r="A68" s="106">
        <v>202111376</v>
      </c>
      <c r="B68" s="55" t="s">
        <v>372</v>
      </c>
      <c r="C68" t="str">
        <f>VLOOKUP(B68,summary!$A$5:$B$5006,2,0)</f>
        <v>Pong Thai Hai (Dry) 碰大海</v>
      </c>
      <c r="D68" s="91">
        <v>5</v>
      </c>
      <c r="E68" s="77"/>
    </row>
    <row r="69" spans="1:5" ht="18.5" x14ac:dyDescent="0.45">
      <c r="A69" s="106">
        <v>202111377</v>
      </c>
      <c r="B69" s="55" t="s">
        <v>559</v>
      </c>
      <c r="C69" t="str">
        <f>VLOOKUP(B69,summary!$A$5:$B$5006,2,0)</f>
        <v>Sweet Potato 番薯</v>
      </c>
      <c r="D69" s="91">
        <v>10</v>
      </c>
      <c r="E69" s="77"/>
    </row>
    <row r="70" spans="1:5" ht="18.5" x14ac:dyDescent="0.45">
      <c r="A70" s="106">
        <v>202111378</v>
      </c>
      <c r="B70" s="55" t="s">
        <v>658</v>
      </c>
      <c r="C70" t="str">
        <f>VLOOKUP(B70,summary!$A$5:$B$5006,2,0)</f>
        <v>Bobo Cha Cubes.摩摩喳喳</v>
      </c>
      <c r="D70" s="91">
        <v>3</v>
      </c>
      <c r="E70" s="77"/>
    </row>
    <row r="71" spans="1:5" ht="18.5" x14ac:dyDescent="0.45">
      <c r="A71" s="106">
        <v>202111378</v>
      </c>
      <c r="B71" s="55" t="s">
        <v>667</v>
      </c>
      <c r="C71" t="str">
        <f>VLOOKUP(B71,summary!$A$5:$B$5006,2,0)</f>
        <v>Pong Thai Hai (Wet) 碰大海</v>
      </c>
      <c r="D71" s="91">
        <v>3</v>
      </c>
      <c r="E71" s="77"/>
    </row>
    <row r="72" spans="1:5" ht="18.5" x14ac:dyDescent="0.45">
      <c r="A72" s="106">
        <v>202111378</v>
      </c>
      <c r="B72" s="55" t="s">
        <v>291</v>
      </c>
      <c r="C72" t="str">
        <f>VLOOKUP(B72,summary!$A$5:$B$5006,2,0)</f>
        <v>Atap Seeds in Syrup亚嗒子</v>
      </c>
      <c r="D72" s="91">
        <v>2</v>
      </c>
      <c r="E72" s="77"/>
    </row>
    <row r="73" spans="1:5" ht="18.5" x14ac:dyDescent="0.45">
      <c r="A73" s="106">
        <v>202111378</v>
      </c>
      <c r="B73" s="55" t="s">
        <v>639</v>
      </c>
      <c r="C73" t="str">
        <f>VLOOKUP(B73,summary!$A$5:$B$5006,2,0)</f>
        <v xml:space="preserve">Fresh Soursop 红毛榴莲 </v>
      </c>
      <c r="D73" s="91">
        <v>1</v>
      </c>
      <c r="E73" s="77"/>
    </row>
    <row r="74" spans="1:5" ht="18.5" x14ac:dyDescent="0.45">
      <c r="A74" s="106">
        <v>202111378</v>
      </c>
      <c r="B74" s="55" t="s">
        <v>299</v>
      </c>
      <c r="C74" t="str">
        <f>VLOOKUP(B74,summary!$A$5:$B$5006,2,0)</f>
        <v>Red Bean红豆</v>
      </c>
      <c r="D74" s="91">
        <v>3</v>
      </c>
      <c r="E74" s="77"/>
    </row>
    <row r="75" spans="1:5" ht="18.5" x14ac:dyDescent="0.45">
      <c r="A75" s="106">
        <v>202111378</v>
      </c>
      <c r="B75" s="55" t="s">
        <v>295</v>
      </c>
      <c r="C75" t="str">
        <f>VLOOKUP(B75,summary!$A$5:$B$5006,2,0)</f>
        <v>Selaseh (Basil Seed) 青蛙蛋</v>
      </c>
      <c r="D75" s="91">
        <v>1</v>
      </c>
      <c r="E75" s="77"/>
    </row>
    <row r="76" spans="1:5" ht="18.5" x14ac:dyDescent="0.45">
      <c r="A76" s="106">
        <v>202111378</v>
      </c>
      <c r="B76" s="55" t="s">
        <v>338</v>
      </c>
      <c r="C76" t="str">
        <f>VLOOKUP(B76,summary!$A$5:$B$5006,2,0)</f>
        <v>White Wheat 大麦</v>
      </c>
      <c r="D76" s="91">
        <v>2</v>
      </c>
      <c r="E76" s="77"/>
    </row>
    <row r="77" spans="1:5" ht="18.5" x14ac:dyDescent="0.45">
      <c r="A77" s="106">
        <v>202111378</v>
      </c>
      <c r="B77" s="55" t="s">
        <v>340</v>
      </c>
      <c r="C77" t="str">
        <f>VLOOKUP(B77,summary!$A$5:$B$5006,2,0)</f>
        <v>Pearl Barley 薏米</v>
      </c>
      <c r="D77" s="91">
        <v>2</v>
      </c>
      <c r="E77" s="77"/>
    </row>
    <row r="78" spans="1:5" ht="18.5" x14ac:dyDescent="0.45">
      <c r="A78" s="106">
        <v>202111378</v>
      </c>
      <c r="B78" s="55" t="s">
        <v>347</v>
      </c>
      <c r="C78" t="str">
        <f>VLOOKUP(B78,summary!$A$5:$B$5006,2,0)</f>
        <v>Small Sago 小丸</v>
      </c>
      <c r="D78" s="91">
        <v>2</v>
      </c>
      <c r="E78" s="77"/>
    </row>
    <row r="79" spans="1:5" ht="18.5" x14ac:dyDescent="0.45">
      <c r="A79" s="106">
        <v>202111378</v>
      </c>
      <c r="B79" s="55" t="s">
        <v>484</v>
      </c>
      <c r="C79" t="str">
        <f>VLOOKUP(B79,summary!$A$5:$B$5006,2,0)</f>
        <v>GingKo Nut白果罐</v>
      </c>
      <c r="D79" s="91">
        <v>1</v>
      </c>
      <c r="E79" s="77"/>
    </row>
    <row r="80" spans="1:5" ht="18.5" x14ac:dyDescent="0.45">
      <c r="A80" s="106">
        <v>202111378</v>
      </c>
      <c r="B80" s="55" t="s">
        <v>492</v>
      </c>
      <c r="C80" t="str">
        <f>VLOOKUP(B80,summary!$A$5:$B$5006,2,0)</f>
        <v>Water Chestnut 马蹄 - 箱</v>
      </c>
      <c r="D80" s="91">
        <v>1</v>
      </c>
      <c r="E80" s="77"/>
    </row>
    <row r="81" spans="1:8" ht="18.5" x14ac:dyDescent="0.45">
      <c r="A81" s="106">
        <v>202111378</v>
      </c>
      <c r="B81" s="55" t="s">
        <v>495</v>
      </c>
      <c r="C81" t="str">
        <f>VLOOKUP(B81,summary!$A$5:$B$5006,2,0)</f>
        <v>Coconut Milk 椰浆</v>
      </c>
      <c r="D81" s="91">
        <v>2</v>
      </c>
      <c r="E81" s="77"/>
    </row>
    <row r="82" spans="1:8" ht="18.5" x14ac:dyDescent="0.45">
      <c r="A82" s="106">
        <v>202111378</v>
      </c>
      <c r="B82" s="55" t="s">
        <v>559</v>
      </c>
      <c r="C82" t="str">
        <f>VLOOKUP(B82,summary!$A$5:$B$5006,2,0)</f>
        <v>Sweet Potato 番薯</v>
      </c>
      <c r="D82" s="91">
        <v>20</v>
      </c>
      <c r="E82" s="77"/>
    </row>
    <row r="83" spans="1:8" ht="18.5" x14ac:dyDescent="0.45">
      <c r="A83" s="106">
        <v>202111378</v>
      </c>
      <c r="B83" s="55" t="s">
        <v>562</v>
      </c>
      <c r="C83" t="str">
        <f>VLOOKUP(B83,summary!$A$5:$B$5006,2,0)</f>
        <v>Yam 芋头</v>
      </c>
      <c r="D83" s="91">
        <v>4</v>
      </c>
      <c r="E83" s="77"/>
    </row>
    <row r="84" spans="1:8" ht="18.5" x14ac:dyDescent="0.45">
      <c r="A84" s="106">
        <v>202111378</v>
      </c>
      <c r="B84" s="55" t="s">
        <v>565</v>
      </c>
      <c r="C84" t="str">
        <f>VLOOKUP(B84,summary!$A$5:$B$5006,2,0)</f>
        <v>Pandan Leaf 班兰叶</v>
      </c>
      <c r="D84" s="91">
        <v>7</v>
      </c>
      <c r="E84" s="77"/>
    </row>
    <row r="85" spans="1:8" ht="18.5" x14ac:dyDescent="0.45">
      <c r="A85" s="106">
        <v>202111378</v>
      </c>
      <c r="B85" s="55" t="s">
        <v>566</v>
      </c>
      <c r="C85" t="str">
        <f>VLOOKUP(B85,summary!$A$5:$B$5006,2,0)</f>
        <v>Lime 酸甘</v>
      </c>
      <c r="D85" s="91">
        <v>1</v>
      </c>
      <c r="E85" s="77"/>
    </row>
    <row r="86" spans="1:8" ht="18.5" x14ac:dyDescent="0.45">
      <c r="A86" s="106">
        <v>202111379</v>
      </c>
      <c r="B86" s="55" t="s">
        <v>291</v>
      </c>
      <c r="C86" t="str">
        <f>VLOOKUP(B86,summary!$A$5:$B$5006,2,0)</f>
        <v>Atap Seeds in Syrup亚嗒子</v>
      </c>
      <c r="D86" s="91">
        <v>2</v>
      </c>
      <c r="E86" s="77"/>
    </row>
    <row r="87" spans="1:8" ht="18.5" x14ac:dyDescent="0.45">
      <c r="A87" s="106">
        <v>202111379</v>
      </c>
      <c r="B87" s="55" t="s">
        <v>294</v>
      </c>
      <c r="C87" t="str">
        <f>VLOOKUP(B87,summary!$A$5:$B$5006,2,0)</f>
        <v>Chin Chow  仙 草</v>
      </c>
      <c r="D87" s="91">
        <v>1</v>
      </c>
      <c r="E87" s="77"/>
    </row>
    <row r="88" spans="1:8" ht="18.5" x14ac:dyDescent="0.45">
      <c r="A88" s="106">
        <v>202111379</v>
      </c>
      <c r="B88" s="55" t="s">
        <v>900</v>
      </c>
      <c r="C88" t="str">
        <f>VLOOKUP(B88,summary!$A$5:$B$5006,2,0)</f>
        <v>CUSTOM MADE CHENDOL Chendol浆咯</v>
      </c>
      <c r="D88" s="91">
        <v>1</v>
      </c>
      <c r="E88" s="77"/>
    </row>
    <row r="89" spans="1:8" ht="18.5" x14ac:dyDescent="0.45">
      <c r="A89" s="106">
        <v>202111379</v>
      </c>
      <c r="B89" s="55" t="s">
        <v>322</v>
      </c>
      <c r="C89" t="str">
        <f>VLOOKUP(B89,summary!$A$5:$B$5006,2,0)</f>
        <v>Split Green Mung Bean豆畔</v>
      </c>
      <c r="D89" s="91">
        <v>2</v>
      </c>
      <c r="E89" s="77"/>
    </row>
    <row r="90" spans="1:8" ht="18.5" x14ac:dyDescent="0.45">
      <c r="A90" s="106">
        <v>202111379</v>
      </c>
      <c r="B90" s="55" t="s">
        <v>947</v>
      </c>
      <c r="C90" s="107" t="e">
        <f>VLOOKUP(B90,summary!$A$5:$B$5006,2,0)</f>
        <v>#N/A</v>
      </c>
      <c r="D90" s="91">
        <v>70</v>
      </c>
      <c r="E90" s="77"/>
      <c r="F90" s="107" t="s">
        <v>949</v>
      </c>
      <c r="G90" s="107"/>
      <c r="H90" s="107"/>
    </row>
    <row r="91" spans="1:8" ht="18.5" x14ac:dyDescent="0.45">
      <c r="A91" s="106">
        <v>202111379</v>
      </c>
      <c r="B91" s="55"/>
      <c r="C91" s="113" t="s">
        <v>948</v>
      </c>
      <c r="D91" s="91">
        <v>70</v>
      </c>
      <c r="E91" s="77"/>
    </row>
    <row r="92" spans="1:8" ht="18.5" x14ac:dyDescent="0.45">
      <c r="A92" s="106">
        <v>202111380</v>
      </c>
      <c r="B92" s="55" t="s">
        <v>299</v>
      </c>
      <c r="C92" t="str">
        <f>VLOOKUP(B92,summary!$A$5:$B$5006,2,0)</f>
        <v>Red Bean红豆</v>
      </c>
      <c r="D92" s="91">
        <v>5</v>
      </c>
      <c r="E92" s="77"/>
    </row>
    <row r="93" spans="1:8" ht="18.5" x14ac:dyDescent="0.45">
      <c r="A93" s="106">
        <v>202111380</v>
      </c>
      <c r="B93" s="55" t="s">
        <v>314</v>
      </c>
      <c r="C93" t="str">
        <f>VLOOKUP(B93,summary!$A$5:$B$5006,2,0)</f>
        <v>Green Bean 绿豆</v>
      </c>
      <c r="D93" s="91">
        <v>5</v>
      </c>
      <c r="E93" s="77"/>
    </row>
    <row r="94" spans="1:8" ht="18.5" x14ac:dyDescent="0.45">
      <c r="A94" s="106">
        <v>202111380</v>
      </c>
      <c r="B94" s="55" t="s">
        <v>322</v>
      </c>
      <c r="C94" t="str">
        <f>VLOOKUP(B94,summary!$A$5:$B$5006,2,0)</f>
        <v>Split Green Mung Bean豆畔</v>
      </c>
      <c r="D94" s="91">
        <v>2</v>
      </c>
      <c r="E94" s="77"/>
    </row>
    <row r="95" spans="1:8" ht="18.5" x14ac:dyDescent="0.45">
      <c r="A95" s="106">
        <v>202111380</v>
      </c>
      <c r="B95" s="55" t="s">
        <v>331</v>
      </c>
      <c r="C95" t="str">
        <f>VLOOKUP(B95,summary!$A$5:$B$5006,2,0)</f>
        <v>Black Glutinous Rice 黑糯米</v>
      </c>
      <c r="D95" s="91">
        <v>1</v>
      </c>
      <c r="E95" s="77"/>
    </row>
    <row r="96" spans="1:8" ht="18.5" customHeight="1" x14ac:dyDescent="0.45">
      <c r="A96" s="106">
        <v>202111380</v>
      </c>
      <c r="B96" s="55" t="s">
        <v>347</v>
      </c>
      <c r="C96" t="str">
        <f>VLOOKUP(B96,summary!$A$5:$B$5006,2,0)</f>
        <v>Small Sago 小丸</v>
      </c>
      <c r="D96" s="91">
        <v>1</v>
      </c>
      <c r="E96" s="77"/>
    </row>
    <row r="97" spans="1:5" ht="18.5" customHeight="1" x14ac:dyDescent="0.45">
      <c r="A97" s="106">
        <v>202111380</v>
      </c>
      <c r="B97" s="55" t="s">
        <v>457</v>
      </c>
      <c r="C97" t="str">
        <f>VLOOKUP(B97,summary!$A$5:$B$5006,2,0)</f>
        <v>Fruit Cocktail杂果</v>
      </c>
      <c r="D97" s="91">
        <v>1</v>
      </c>
      <c r="E97" s="77"/>
    </row>
    <row r="98" spans="1:5" ht="18.5" customHeight="1" x14ac:dyDescent="0.45">
      <c r="A98" s="106">
        <v>202111381</v>
      </c>
      <c r="B98" s="55" t="s">
        <v>646</v>
      </c>
      <c r="C98" t="str">
        <f>VLOOKUP(B98,summary!$A$5:$B$5006,2,0)</f>
        <v>Durian Puree 榴莲</v>
      </c>
      <c r="D98" s="91">
        <v>1</v>
      </c>
      <c r="E98" s="77"/>
    </row>
    <row r="99" spans="1:5" ht="18.5" customHeight="1" x14ac:dyDescent="0.45">
      <c r="A99" s="106">
        <v>202111381</v>
      </c>
      <c r="B99" s="55" t="s">
        <v>649</v>
      </c>
      <c r="C99" t="str">
        <f>VLOOKUP(B99,summary!$A$5:$B$5006,2,0)</f>
        <v>Guava Puree番石榴</v>
      </c>
      <c r="D99" s="91">
        <v>1</v>
      </c>
      <c r="E99" s="77"/>
    </row>
    <row r="100" spans="1:5" ht="18.5" customHeight="1" x14ac:dyDescent="0.45">
      <c r="A100" s="106">
        <v>202111381</v>
      </c>
      <c r="B100" s="55" t="s">
        <v>650</v>
      </c>
      <c r="C100" t="str">
        <f>VLOOKUP(B100,summary!$A$5:$B$5006,2,0)</f>
        <v>KIWI Syrup 奇异果</v>
      </c>
      <c r="D100" s="91">
        <v>1</v>
      </c>
      <c r="E100" s="77"/>
    </row>
    <row r="101" spans="1:5" ht="18.5" customHeight="1" x14ac:dyDescent="0.45">
      <c r="A101" s="106">
        <v>202111381</v>
      </c>
      <c r="B101" s="55" t="s">
        <v>651</v>
      </c>
      <c r="C101" t="str">
        <f>VLOOKUP(B101,summary!$A$5:$B$5006,2,0)</f>
        <v>Avocodo 鳄梨酱</v>
      </c>
      <c r="D101" s="91">
        <v>1</v>
      </c>
      <c r="E101" s="77"/>
    </row>
    <row r="102" spans="1:5" ht="18.5" customHeight="1" x14ac:dyDescent="0.45">
      <c r="A102" s="106">
        <v>202111381</v>
      </c>
      <c r="B102" s="55" t="s">
        <v>219</v>
      </c>
      <c r="C102" t="str">
        <f>VLOOKUP(B102,summary!$A$5:$B$5006,2,0)</f>
        <v>Jelly Powder 文头雪粉</v>
      </c>
      <c r="D102" s="91">
        <v>1</v>
      </c>
      <c r="E102" s="77"/>
    </row>
    <row r="103" spans="1:5" ht="18.5" customHeight="1" x14ac:dyDescent="0.45">
      <c r="A103" s="106">
        <v>202111381</v>
      </c>
      <c r="B103" s="55" t="s">
        <v>454</v>
      </c>
      <c r="C103" t="str">
        <f>VLOOKUP(B103,summary!$A$5:$B$5006,2,0)</f>
        <v>Fruit Cocktail杂果</v>
      </c>
      <c r="D103" s="91">
        <v>1</v>
      </c>
      <c r="E103" s="77"/>
    </row>
    <row r="104" spans="1:5" ht="18.5" customHeight="1" x14ac:dyDescent="0.45">
      <c r="A104" s="106">
        <v>202111381</v>
      </c>
      <c r="B104" s="55" t="s">
        <v>537</v>
      </c>
      <c r="C104" t="str">
        <f>VLOOKUP(B104,summary!$A$5:$B$5006,2,0)</f>
        <v>Fine Sugar 白糖</v>
      </c>
      <c r="D104" s="91">
        <v>3</v>
      </c>
      <c r="E104" s="77"/>
    </row>
    <row r="105" spans="1:5" ht="18.5" customHeight="1" x14ac:dyDescent="0.45">
      <c r="A105" s="106">
        <v>202111381</v>
      </c>
      <c r="B105" s="55" t="s">
        <v>559</v>
      </c>
      <c r="C105" t="str">
        <f>VLOOKUP(B105,summary!$A$5:$B$5006,2,0)</f>
        <v>Sweet Potato 番薯</v>
      </c>
      <c r="D105" s="78">
        <v>20</v>
      </c>
      <c r="E105" s="77"/>
    </row>
    <row r="106" spans="1:5" ht="18.5" customHeight="1" x14ac:dyDescent="0.45">
      <c r="A106" s="106">
        <v>202111381</v>
      </c>
      <c r="B106" s="55" t="s">
        <v>562</v>
      </c>
      <c r="C106" t="str">
        <f>VLOOKUP(B106,summary!$A$5:$B$5006,2,0)</f>
        <v>Yam 芋头</v>
      </c>
      <c r="D106" s="78">
        <v>5</v>
      </c>
      <c r="E106" s="77"/>
    </row>
    <row r="107" spans="1:5" ht="18.5" customHeight="1" x14ac:dyDescent="0.45">
      <c r="A107" s="106">
        <v>202111381</v>
      </c>
      <c r="B107" s="55" t="s">
        <v>565</v>
      </c>
      <c r="C107" t="str">
        <f>VLOOKUP(B107,summary!$A$5:$B$5006,2,0)</f>
        <v>Pandan Leaf 班兰叶</v>
      </c>
      <c r="D107" s="78">
        <v>10</v>
      </c>
      <c r="E107" s="77"/>
    </row>
    <row r="108" spans="1:5" ht="18.5" customHeight="1" x14ac:dyDescent="0.45">
      <c r="A108" s="106">
        <v>202111381</v>
      </c>
      <c r="B108" s="55" t="s">
        <v>565</v>
      </c>
      <c r="C108" t="str">
        <f>VLOOKUP(B108,summary!$A$5:$B$5006,2,0)</f>
        <v>Pandan Leaf 班兰叶</v>
      </c>
      <c r="D108" s="78">
        <v>5</v>
      </c>
      <c r="E108" s="77"/>
    </row>
    <row r="109" spans="1:5" ht="18.5" customHeight="1" x14ac:dyDescent="0.45">
      <c r="A109" s="106">
        <v>202111382</v>
      </c>
      <c r="B109" s="55" t="s">
        <v>537</v>
      </c>
      <c r="C109" t="str">
        <f>VLOOKUP(B109,summary!$A$5:$B$5006,2,0)</f>
        <v>Fine Sugar 白糖</v>
      </c>
      <c r="D109" s="78">
        <v>2</v>
      </c>
      <c r="E109" s="77"/>
    </row>
    <row r="110" spans="1:5" ht="18.5" customHeight="1" x14ac:dyDescent="0.45">
      <c r="A110" s="106">
        <v>202111383</v>
      </c>
      <c r="B110" s="55" t="s">
        <v>637</v>
      </c>
      <c r="C110" t="str">
        <f>VLOOKUP(B110,summary!$A$5:$B$5006,2,0)</f>
        <v xml:space="preserve">Fresh Soursop 红毛榴莲 </v>
      </c>
      <c r="D110" s="78">
        <v>1</v>
      </c>
      <c r="E110" s="77"/>
    </row>
    <row r="111" spans="1:5" ht="18.5" customHeight="1" x14ac:dyDescent="0.45">
      <c r="A111" s="106">
        <v>202111383</v>
      </c>
      <c r="B111" s="55" t="s">
        <v>646</v>
      </c>
      <c r="C111" t="str">
        <f>VLOOKUP(B111,summary!$A$5:$B$5006,2,0)</f>
        <v>Durian Puree 榴莲</v>
      </c>
      <c r="D111" s="78">
        <v>1</v>
      </c>
      <c r="E111" s="77"/>
    </row>
    <row r="112" spans="1:5" ht="18.5" customHeight="1" x14ac:dyDescent="0.45">
      <c r="A112" s="106">
        <v>202111383</v>
      </c>
      <c r="B112" s="55" t="s">
        <v>660</v>
      </c>
      <c r="C112" t="str">
        <f>VLOOKUP(B112,summary!$A$5:$B$5006,2,0)</f>
        <v>Chendol浆咯</v>
      </c>
      <c r="D112" s="78">
        <v>1</v>
      </c>
      <c r="E112" s="77"/>
    </row>
    <row r="113" spans="1:5" ht="18.5" customHeight="1" x14ac:dyDescent="0.45">
      <c r="A113" s="106">
        <v>202111383</v>
      </c>
      <c r="B113" s="55" t="s">
        <v>537</v>
      </c>
      <c r="C113" t="str">
        <f>VLOOKUP(B113,summary!$A$5:$B$5006,2,0)</f>
        <v>Fine Sugar 白糖</v>
      </c>
      <c r="D113" s="78">
        <v>3</v>
      </c>
      <c r="E113" s="77"/>
    </row>
    <row r="114" spans="1:5" ht="18.5" customHeight="1" x14ac:dyDescent="0.45">
      <c r="A114" s="106">
        <v>202111384</v>
      </c>
      <c r="B114" s="55" t="s">
        <v>643</v>
      </c>
      <c r="C114" t="str">
        <f>VLOOKUP(B114,summary!$A$5:$B$5006,2,0)</f>
        <v>Fresh Soursop 红毛榴莲(无)</v>
      </c>
      <c r="D114" s="78">
        <v>2</v>
      </c>
      <c r="E114" s="77"/>
    </row>
    <row r="115" spans="1:5" ht="18.5" customHeight="1" x14ac:dyDescent="0.45">
      <c r="A115" s="106">
        <v>202111384</v>
      </c>
      <c r="B115" s="55" t="s">
        <v>662</v>
      </c>
      <c r="C115" t="str">
        <f>VLOOKUP(B115,summary!$A$5:$B$5006,2,0)</f>
        <v>Coconut Sugar Syrup 椰糖汁</v>
      </c>
      <c r="D115" s="78">
        <v>1</v>
      </c>
      <c r="E115" s="77"/>
    </row>
    <row r="116" spans="1:5" ht="18.5" customHeight="1" x14ac:dyDescent="0.45">
      <c r="A116" s="106">
        <v>202111384</v>
      </c>
      <c r="B116" s="55" t="s">
        <v>540</v>
      </c>
      <c r="C116" t="str">
        <f>VLOOKUP(B116,summary!$A$5:$B$5006,2,0)</f>
        <v>Fine Sugar 白糖</v>
      </c>
      <c r="D116" s="78">
        <v>1</v>
      </c>
      <c r="E116" s="77"/>
    </row>
    <row r="117" spans="1:5" ht="18.5" customHeight="1" x14ac:dyDescent="0.45">
      <c r="A117" s="106">
        <v>202111384</v>
      </c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autoFilter ref="A2:E196" xr:uid="{093DA762-8801-4F76-BE51-CD6A6D34B17E}"/>
  <conditionalFormatting sqref="B93:B94">
    <cfRule type="duplicateValues" dxfId="84" priority="1"/>
  </conditionalFormatting>
  <conditionalFormatting sqref="B95">
    <cfRule type="duplicateValues" dxfId="83" priority="2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C59C-8051-43E1-8B07-301BF46B8589}">
  <sheetPr>
    <tabColor rgb="FFFFFF00"/>
  </sheetPr>
  <dimension ref="A1:E565"/>
  <sheetViews>
    <sheetView topLeftCell="A77" workbookViewId="0">
      <selection activeCell="B89" sqref="B8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367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202111385</v>
      </c>
      <c r="B3" s="55" t="s">
        <v>637</v>
      </c>
      <c r="C3" t="str">
        <f>VLOOKUP(B3,summary!$A$5:$B$5006,2,0)</f>
        <v xml:space="preserve">Fresh Soursop 红毛榴莲 </v>
      </c>
      <c r="D3" s="78">
        <v>1</v>
      </c>
      <c r="E3" s="77"/>
    </row>
    <row r="4" spans="1:5" ht="18.5" x14ac:dyDescent="0.45">
      <c r="A4" s="106">
        <v>202111386</v>
      </c>
      <c r="B4" s="55" t="s">
        <v>637</v>
      </c>
      <c r="C4" t="str">
        <f>VLOOKUP(B4,summary!$A$5:$B$5006,2,0)</f>
        <v xml:space="preserve">Fresh Soursop 红毛榴莲 </v>
      </c>
      <c r="D4" s="78">
        <v>3</v>
      </c>
      <c r="E4" s="77"/>
    </row>
    <row r="5" spans="1:5" ht="18.5" x14ac:dyDescent="0.45">
      <c r="A5" s="106">
        <v>202111386</v>
      </c>
      <c r="B5" s="55" t="s">
        <v>540</v>
      </c>
      <c r="C5" t="str">
        <f>VLOOKUP(B5,summary!$A$5:$B$5006,2,0)</f>
        <v>Fine Sugar 白糖</v>
      </c>
      <c r="D5" s="78">
        <v>10</v>
      </c>
      <c r="E5" s="77"/>
    </row>
    <row r="6" spans="1:5" ht="18.5" x14ac:dyDescent="0.45">
      <c r="A6" s="106">
        <v>202111386</v>
      </c>
      <c r="B6" s="55" t="s">
        <v>613</v>
      </c>
      <c r="C6" t="str">
        <f>VLOOKUP(B6,summary!$A$5:$B$5006,2,0)</f>
        <v>Netual Cloudifier 白色精</v>
      </c>
      <c r="D6" s="78">
        <v>1</v>
      </c>
      <c r="E6" s="77"/>
    </row>
    <row r="7" spans="1:5" ht="18.5" x14ac:dyDescent="0.45">
      <c r="A7" s="106">
        <v>202111387</v>
      </c>
      <c r="B7" s="55" t="s">
        <v>658</v>
      </c>
      <c r="C7" t="str">
        <f>VLOOKUP(B7,summary!$A$5:$B$5006,2,0)</f>
        <v>Bobo Cha Cubes.摩摩喳喳</v>
      </c>
      <c r="D7" s="78">
        <v>2</v>
      </c>
      <c r="E7" s="77"/>
    </row>
    <row r="8" spans="1:5" ht="18.5" x14ac:dyDescent="0.45">
      <c r="A8" s="106">
        <v>202111387</v>
      </c>
      <c r="B8" s="55" t="s">
        <v>530</v>
      </c>
      <c r="C8" t="str">
        <f>VLOOKUP(B8,summary!$A$5:$B$5006,2,0)</f>
        <v>Rock Sugar冰糖</v>
      </c>
      <c r="D8" s="78">
        <v>2</v>
      </c>
      <c r="E8" s="77"/>
    </row>
    <row r="9" spans="1:5" ht="18.5" x14ac:dyDescent="0.45">
      <c r="A9" s="106">
        <v>202111387</v>
      </c>
      <c r="B9" s="55" t="s">
        <v>558</v>
      </c>
      <c r="C9" t="str">
        <f>VLOOKUP(B9,summary!$A$5:$B$5006,2,0)</f>
        <v>Tapioca木薯</v>
      </c>
      <c r="D9" s="78">
        <v>10</v>
      </c>
      <c r="E9" s="77"/>
    </row>
    <row r="10" spans="1:5" ht="18.5" x14ac:dyDescent="0.45">
      <c r="A10" s="106">
        <v>202111388</v>
      </c>
      <c r="B10" s="55" t="s">
        <v>200</v>
      </c>
      <c r="C10" t="str">
        <f>VLOOKUP(B10,summary!$A$5:$B$5006,2,0)</f>
        <v>Tadpole蝌蚪</v>
      </c>
      <c r="D10" s="78">
        <v>2</v>
      </c>
      <c r="E10" s="77"/>
    </row>
    <row r="11" spans="1:5" ht="18.5" x14ac:dyDescent="0.45">
      <c r="A11" s="106">
        <v>202111388</v>
      </c>
      <c r="B11" s="55" t="s">
        <v>221</v>
      </c>
      <c r="C11" t="str">
        <f>VLOOKUP(B11,summary!$A$5:$B$5006,2,0)</f>
        <v>Jelly Powder 文头雪粉</v>
      </c>
      <c r="D11" s="78">
        <v>1</v>
      </c>
      <c r="E11" s="77"/>
    </row>
    <row r="12" spans="1:5" ht="18.5" x14ac:dyDescent="0.45">
      <c r="A12" s="106">
        <v>202111388</v>
      </c>
      <c r="B12" s="55" t="s">
        <v>225</v>
      </c>
      <c r="C12" t="str">
        <f>VLOOKUP(B12,summary!$A$5:$B$5006,2,0)</f>
        <v>Agar Powder菜燕粉</v>
      </c>
      <c r="D12" s="78">
        <v>1</v>
      </c>
      <c r="E12" s="77"/>
    </row>
    <row r="13" spans="1:5" ht="18.5" x14ac:dyDescent="0.45">
      <c r="A13" s="106">
        <v>202111388</v>
      </c>
      <c r="B13" s="55" t="s">
        <v>252</v>
      </c>
      <c r="C13" t="str">
        <f>VLOOKUP(B13,summary!$A$5:$B$5006,2,0)</f>
        <v>Sweet Potato Powder番薯粉</v>
      </c>
      <c r="D13" s="78">
        <v>1</v>
      </c>
      <c r="E13" s="77"/>
    </row>
    <row r="14" spans="1:5" ht="18.5" x14ac:dyDescent="0.45">
      <c r="A14" s="106">
        <v>202111388</v>
      </c>
      <c r="B14" s="55" t="s">
        <v>730</v>
      </c>
      <c r="C14" t="str">
        <f>VLOOKUP(B14,summary!$A$5:$B$5006,2,0)</f>
        <v>Potato Starch 风车粉</v>
      </c>
      <c r="D14" s="78">
        <v>1</v>
      </c>
      <c r="E14" s="77"/>
    </row>
    <row r="15" spans="1:5" ht="18.5" x14ac:dyDescent="0.45">
      <c r="A15" s="106">
        <v>202111388</v>
      </c>
      <c r="B15" s="55" t="s">
        <v>289</v>
      </c>
      <c r="C15" t="str">
        <f>VLOOKUP(B15,summary!$A$5:$B$5006,2,0)</f>
        <v>Atap Seeds in Syrup亚嗒子</v>
      </c>
      <c r="D15" s="78">
        <v>4</v>
      </c>
      <c r="E15" s="77"/>
    </row>
    <row r="16" spans="1:5" ht="18.5" x14ac:dyDescent="0.45">
      <c r="A16" s="106">
        <v>202111388</v>
      </c>
      <c r="B16" s="55" t="s">
        <v>299</v>
      </c>
      <c r="C16" t="str">
        <f>VLOOKUP(B16,summary!$A$5:$B$5006,2,0)</f>
        <v>Red Bean红豆</v>
      </c>
      <c r="D16" s="78">
        <v>3</v>
      </c>
      <c r="E16" s="77"/>
    </row>
    <row r="17" spans="1:5" ht="18.5" x14ac:dyDescent="0.45">
      <c r="A17" s="106">
        <v>202111388</v>
      </c>
      <c r="B17" s="55" t="s">
        <v>314</v>
      </c>
      <c r="C17" t="str">
        <f>VLOOKUP(B17,summary!$A$5:$B$5006,2,0)</f>
        <v>Green Bean 绿豆</v>
      </c>
      <c r="D17" s="78">
        <v>1</v>
      </c>
      <c r="E17" s="77"/>
    </row>
    <row r="18" spans="1:5" ht="18.5" x14ac:dyDescent="0.45">
      <c r="A18" s="106">
        <v>202111388</v>
      </c>
      <c r="B18" s="55" t="s">
        <v>331</v>
      </c>
      <c r="C18" t="str">
        <f>VLOOKUP(B18,summary!$A$5:$B$5006,2,0)</f>
        <v>Black Glutinous Rice 黑糯米</v>
      </c>
      <c r="D18" s="78">
        <v>3</v>
      </c>
      <c r="E18" s="77"/>
    </row>
    <row r="19" spans="1:5" ht="18.5" x14ac:dyDescent="0.45">
      <c r="A19" s="106">
        <v>202111388</v>
      </c>
      <c r="B19" s="55" t="s">
        <v>340</v>
      </c>
      <c r="C19" t="str">
        <f>VLOOKUP(B19,summary!$A$5:$B$5006,2,0)</f>
        <v>Pearl Barley 薏米</v>
      </c>
      <c r="D19" s="78">
        <v>1</v>
      </c>
      <c r="E19" s="77"/>
    </row>
    <row r="20" spans="1:5" ht="18.5" x14ac:dyDescent="0.45">
      <c r="A20" s="106">
        <v>202111388</v>
      </c>
      <c r="B20" s="55" t="s">
        <v>343</v>
      </c>
      <c r="C20" t="str">
        <f>VLOOKUP(B20,summary!$A$5:$B$5006,2,0)</f>
        <v>Big Sago 大丸</v>
      </c>
      <c r="D20" s="78">
        <v>1</v>
      </c>
      <c r="E20" s="77"/>
    </row>
    <row r="21" spans="1:5" ht="18.5" x14ac:dyDescent="0.45">
      <c r="A21" s="106">
        <v>202111388</v>
      </c>
      <c r="B21" s="55" t="s">
        <v>347</v>
      </c>
      <c r="C21" t="str">
        <f>VLOOKUP(B21,summary!$A$5:$B$5006,2,0)</f>
        <v>Small Sago 小丸</v>
      </c>
      <c r="D21" s="91">
        <v>1</v>
      </c>
      <c r="E21" s="77"/>
    </row>
    <row r="22" spans="1:5" ht="18.5" x14ac:dyDescent="0.45">
      <c r="A22" s="106">
        <v>202111388</v>
      </c>
      <c r="B22" s="55" t="s">
        <v>351</v>
      </c>
      <c r="C22" t="str">
        <f>VLOOKUP(B22,summary!$A$5:$B$5006,2,0)</f>
        <v>Dried Longan 龙眼干</v>
      </c>
      <c r="D22" s="91">
        <v>2</v>
      </c>
      <c r="E22" s="77"/>
    </row>
    <row r="23" spans="1:5" ht="18.5" x14ac:dyDescent="0.45">
      <c r="A23" s="106">
        <v>202111388</v>
      </c>
      <c r="B23" s="55" t="s">
        <v>377</v>
      </c>
      <c r="C23" t="str">
        <f>VLOOKUP(B23,summary!$A$5:$B$5006,2,0)</f>
        <v>Bean Curd Sheet 腐竹</v>
      </c>
      <c r="D23" s="91">
        <v>10</v>
      </c>
      <c r="E23" s="77"/>
    </row>
    <row r="24" spans="1:5" ht="18.5" x14ac:dyDescent="0.45">
      <c r="A24" s="106">
        <v>202111388</v>
      </c>
      <c r="B24" s="55" t="s">
        <v>441</v>
      </c>
      <c r="C24" t="str">
        <f>VLOOKUP(B24,summary!$A$5:$B$5006,2,0)</f>
        <v>Longan in Syrup龙眼</v>
      </c>
      <c r="D24" s="91">
        <v>1</v>
      </c>
      <c r="E24" s="77"/>
    </row>
    <row r="25" spans="1:5" ht="18.5" x14ac:dyDescent="0.45">
      <c r="A25" s="106">
        <v>202111388</v>
      </c>
      <c r="B25" s="55" t="s">
        <v>495</v>
      </c>
      <c r="C25" t="str">
        <f>VLOOKUP(B25,summary!$A$5:$B$5006,2,0)</f>
        <v>Coconut Milk 椰浆</v>
      </c>
      <c r="D25" s="91">
        <v>3</v>
      </c>
      <c r="E25" s="77"/>
    </row>
    <row r="26" spans="1:5" ht="18.5" x14ac:dyDescent="0.45">
      <c r="A26" s="106">
        <v>202111388</v>
      </c>
      <c r="B26" s="55" t="s">
        <v>545</v>
      </c>
      <c r="C26" t="str">
        <f>VLOOKUP(B26,summary!$A$5:$B$5006,2,0)</f>
        <v>Coconut Sugar椰糖</v>
      </c>
      <c r="D26" s="91">
        <v>1</v>
      </c>
      <c r="E26" s="77"/>
    </row>
    <row r="27" spans="1:5" ht="18.5" x14ac:dyDescent="0.45">
      <c r="A27" s="106">
        <v>202111388</v>
      </c>
      <c r="B27" s="55" t="s">
        <v>579</v>
      </c>
      <c r="C27" t="str">
        <f>VLOOKUP(B27,summary!$A$5:$B$5006,2,0)</f>
        <v>Food Coloring - Liquid)颜色-水</v>
      </c>
      <c r="D27" s="91">
        <v>1</v>
      </c>
      <c r="E27" s="77"/>
    </row>
    <row r="28" spans="1:5" ht="18.5" x14ac:dyDescent="0.45">
      <c r="A28" s="106">
        <v>202111388</v>
      </c>
      <c r="B28" s="55" t="s">
        <v>583</v>
      </c>
      <c r="C28" t="str">
        <f>VLOOKUP(B28,summary!$A$5:$B$5006,2,0)</f>
        <v>Food Coloring - Liquid)颜色-水</v>
      </c>
      <c r="D28" s="91">
        <v>1</v>
      </c>
      <c r="E28" s="77"/>
    </row>
    <row r="29" spans="1:5" ht="18.5" x14ac:dyDescent="0.45">
      <c r="A29" s="106">
        <v>202111388</v>
      </c>
      <c r="B29" s="55" t="s">
        <v>584</v>
      </c>
      <c r="C29" t="str">
        <f>VLOOKUP(B29,summary!$A$5:$B$5006,2,0)</f>
        <v>Food Coloring - Liquid)颜色-水</v>
      </c>
      <c r="D29" s="91">
        <v>1</v>
      </c>
      <c r="E29" s="77"/>
    </row>
    <row r="30" spans="1:5" ht="18.5" x14ac:dyDescent="0.45">
      <c r="A30" s="106">
        <v>202111389</v>
      </c>
      <c r="B30" s="55" t="s">
        <v>662</v>
      </c>
      <c r="C30" t="str">
        <f>VLOOKUP(B30,summary!$A$5:$B$5006,2,0)</f>
        <v>Coconut Sugar Syrup 椰糖汁</v>
      </c>
      <c r="D30" s="91">
        <v>3</v>
      </c>
      <c r="E30" s="77"/>
    </row>
    <row r="31" spans="1:5" ht="18.5" x14ac:dyDescent="0.45">
      <c r="A31" s="106">
        <v>202111390</v>
      </c>
      <c r="B31" s="55" t="s">
        <v>646</v>
      </c>
      <c r="C31" t="str">
        <f>VLOOKUP(B31,summary!$A$5:$B$5006,2,0)</f>
        <v>Durian Puree 榴莲</v>
      </c>
      <c r="D31" s="91">
        <v>2</v>
      </c>
      <c r="E31" s="77"/>
    </row>
    <row r="32" spans="1:5" ht="18.5" x14ac:dyDescent="0.45">
      <c r="A32" s="106">
        <v>202111390</v>
      </c>
      <c r="B32" s="55" t="s">
        <v>647</v>
      </c>
      <c r="C32" t="str">
        <f>VLOOKUP(B32,summary!$A$5:$B$5006,2,0)</f>
        <v>Mango Puree芒果</v>
      </c>
      <c r="D32" s="91">
        <v>2</v>
      </c>
      <c r="E32" s="77"/>
    </row>
    <row r="33" spans="1:5" ht="18.5" x14ac:dyDescent="0.45">
      <c r="A33" s="106">
        <v>202111390</v>
      </c>
      <c r="B33" s="55" t="s">
        <v>658</v>
      </c>
      <c r="C33" t="str">
        <f>VLOOKUP(B33,summary!$A$5:$B$5006,2,0)</f>
        <v>Bobo Cha Cubes.摩摩喳喳</v>
      </c>
      <c r="D33" s="91">
        <v>1</v>
      </c>
      <c r="E33" s="77"/>
    </row>
    <row r="34" spans="1:5" ht="18.5" x14ac:dyDescent="0.45">
      <c r="A34" s="106">
        <v>202111390</v>
      </c>
      <c r="B34" s="55" t="s">
        <v>297</v>
      </c>
      <c r="C34" t="str">
        <f>VLOOKUP(B34,summary!$A$5:$B$5006,2,0)</f>
        <v>GingKo Nut (Peel off)白果仁</v>
      </c>
      <c r="D34" s="91">
        <v>2</v>
      </c>
      <c r="E34" s="77"/>
    </row>
    <row r="35" spans="1:5" ht="18.5" x14ac:dyDescent="0.45">
      <c r="A35" s="106">
        <v>202111390</v>
      </c>
      <c r="B35" s="55" t="s">
        <v>314</v>
      </c>
      <c r="C35" t="str">
        <f>VLOOKUP(B35,summary!$A$5:$B$5006,2,0)</f>
        <v>Green Bean 绿豆</v>
      </c>
      <c r="D35" s="91">
        <v>2</v>
      </c>
      <c r="E35" s="77"/>
    </row>
    <row r="36" spans="1:5" ht="18.5" x14ac:dyDescent="0.45">
      <c r="A36" s="106">
        <v>202111390</v>
      </c>
      <c r="B36" s="55" t="s">
        <v>322</v>
      </c>
      <c r="C36" t="str">
        <f>VLOOKUP(B36,summary!$A$5:$B$5006,2,0)</f>
        <v>Split Green Mung Bean豆畔</v>
      </c>
      <c r="D36" s="91">
        <v>1</v>
      </c>
      <c r="E36" s="77"/>
    </row>
    <row r="37" spans="1:5" ht="18.5" x14ac:dyDescent="0.45">
      <c r="A37" s="106">
        <v>202111390</v>
      </c>
      <c r="B37" s="55" t="s">
        <v>331</v>
      </c>
      <c r="C37" t="str">
        <f>VLOOKUP(B37,summary!$A$5:$B$5006,2,0)</f>
        <v>Black Glutinous Rice 黑糯米</v>
      </c>
      <c r="D37" s="91">
        <v>1</v>
      </c>
      <c r="E37" s="77"/>
    </row>
    <row r="38" spans="1:5" ht="18.5" x14ac:dyDescent="0.45">
      <c r="A38" s="106">
        <v>202111390</v>
      </c>
      <c r="B38" s="55" t="s">
        <v>340</v>
      </c>
      <c r="C38" t="str">
        <f>VLOOKUP(B38,summary!$A$5:$B$5006,2,0)</f>
        <v>Pearl Barley 薏米</v>
      </c>
      <c r="D38" s="91">
        <v>1</v>
      </c>
      <c r="E38" s="77"/>
    </row>
    <row r="39" spans="1:5" ht="18.5" x14ac:dyDescent="0.45">
      <c r="A39" s="106">
        <v>202111390</v>
      </c>
      <c r="B39" s="55" t="s">
        <v>351</v>
      </c>
      <c r="C39" t="str">
        <f>VLOOKUP(B39,summary!$A$5:$B$5006,2,0)</f>
        <v>Dried Longan 龙眼干</v>
      </c>
      <c r="D39" s="91">
        <v>3</v>
      </c>
      <c r="E39" s="77"/>
    </row>
    <row r="40" spans="1:5" ht="18.5" x14ac:dyDescent="0.45">
      <c r="A40" s="106">
        <v>202111390</v>
      </c>
      <c r="B40" s="55" t="s">
        <v>537</v>
      </c>
      <c r="C40" t="str">
        <f>VLOOKUP(B40,summary!$A$5:$B$5006,2,0)</f>
        <v>Fine Sugar 白糖</v>
      </c>
      <c r="D40" s="91">
        <v>2</v>
      </c>
      <c r="E40" s="77"/>
    </row>
    <row r="41" spans="1:5" ht="18.5" x14ac:dyDescent="0.45">
      <c r="A41" s="106">
        <v>202111391</v>
      </c>
      <c r="B41" s="55" t="s">
        <v>660</v>
      </c>
      <c r="C41" t="str">
        <f>VLOOKUP(B41,summary!$A$5:$B$5006,2,0)</f>
        <v>Chendol浆咯</v>
      </c>
      <c r="D41" s="91">
        <v>2</v>
      </c>
      <c r="E41" s="77"/>
    </row>
    <row r="42" spans="1:5" ht="18.5" x14ac:dyDescent="0.45">
      <c r="A42" s="106">
        <v>202111391</v>
      </c>
      <c r="B42" s="55" t="s">
        <v>351</v>
      </c>
      <c r="C42" t="str">
        <f>VLOOKUP(B42,summary!$A$5:$B$5006,2,0)</f>
        <v>Dried Longan 龙眼干</v>
      </c>
      <c r="D42" s="91">
        <v>1</v>
      </c>
      <c r="E42" s="77"/>
    </row>
    <row r="43" spans="1:5" ht="18.5" x14ac:dyDescent="0.45">
      <c r="A43" s="106">
        <v>202111391</v>
      </c>
      <c r="B43" s="55" t="s">
        <v>289</v>
      </c>
      <c r="C43" t="str">
        <f>VLOOKUP(B43,summary!$A$5:$B$5006,2,0)</f>
        <v>Atap Seeds in Syrup亚嗒子</v>
      </c>
      <c r="D43" s="91">
        <v>1</v>
      </c>
      <c r="E43" s="77"/>
    </row>
    <row r="44" spans="1:5" ht="18.5" x14ac:dyDescent="0.45">
      <c r="A44" s="106">
        <v>202111391</v>
      </c>
      <c r="B44" s="55" t="s">
        <v>433</v>
      </c>
      <c r="C44" t="str">
        <f>VLOOKUP(B44,summary!$A$5:$B$5006,2,0)</f>
        <v>Sea Coconut海底椰</v>
      </c>
      <c r="D44" s="91">
        <v>6</v>
      </c>
      <c r="E44" s="77"/>
    </row>
    <row r="45" spans="1:5" ht="18.5" x14ac:dyDescent="0.45">
      <c r="A45" s="106">
        <v>202111391</v>
      </c>
      <c r="B45" s="55" t="s">
        <v>436</v>
      </c>
      <c r="C45" t="str">
        <f>VLOOKUP(B45,summary!$A$5:$B$5006,2,0)</f>
        <v>Nata De Coco椰果芊 15mm</v>
      </c>
      <c r="D45" s="91">
        <v>4</v>
      </c>
      <c r="E45" s="77"/>
    </row>
    <row r="46" spans="1:5" ht="18.5" x14ac:dyDescent="0.45">
      <c r="A46" s="106">
        <v>202111391</v>
      </c>
      <c r="B46" s="55" t="s">
        <v>457</v>
      </c>
      <c r="C46" t="str">
        <f>VLOOKUP(B46,summary!$A$5:$B$5006,2,0)</f>
        <v>Fruit Cocktail杂果</v>
      </c>
      <c r="D46" s="91">
        <v>1</v>
      </c>
      <c r="E46" s="77"/>
    </row>
    <row r="47" spans="1:5" ht="18.5" x14ac:dyDescent="0.45">
      <c r="A47" s="106">
        <v>202111391</v>
      </c>
      <c r="B47" s="55" t="s">
        <v>440</v>
      </c>
      <c r="C47" t="str">
        <f>VLOOKUP(B47,summary!$A$5:$B$5006,2,0)</f>
        <v>Aloe Vera芦荟 10MM</v>
      </c>
      <c r="D47" s="91">
        <v>2</v>
      </c>
      <c r="E47" s="77"/>
    </row>
    <row r="48" spans="1:5" ht="18.5" x14ac:dyDescent="0.45">
      <c r="A48" s="106">
        <v>202111391</v>
      </c>
      <c r="B48" s="55" t="s">
        <v>458</v>
      </c>
      <c r="C48" t="str">
        <f>VLOOKUP(B48,summary!$A$5:$B$5006,2,0)</f>
        <v>Cream Corn玉米浆</v>
      </c>
      <c r="D48" s="91">
        <v>1</v>
      </c>
      <c r="E48" s="77"/>
    </row>
    <row r="49" spans="1:5" ht="18.5" x14ac:dyDescent="0.45">
      <c r="A49" s="106">
        <v>202111391</v>
      </c>
      <c r="B49" s="55" t="s">
        <v>505</v>
      </c>
      <c r="C49" t="str">
        <f>VLOOKUP(B49,summary!$A$5:$B$5006,2,0)</f>
        <v>Calamansi Juice 酸柑水</v>
      </c>
      <c r="D49" s="91">
        <v>1</v>
      </c>
      <c r="E49" s="77"/>
    </row>
    <row r="50" spans="1:5" ht="18.5" x14ac:dyDescent="0.45">
      <c r="A50" s="106">
        <v>202111392</v>
      </c>
      <c r="B50" s="55" t="s">
        <v>646</v>
      </c>
      <c r="C50" t="str">
        <f>VLOOKUP(B50,summary!$A$5:$B$5006,2,0)</f>
        <v>Durian Puree 榴莲</v>
      </c>
      <c r="D50" s="91">
        <v>1</v>
      </c>
      <c r="E50" s="77"/>
    </row>
    <row r="51" spans="1:5" ht="18.5" x14ac:dyDescent="0.45">
      <c r="A51" s="106">
        <v>202111392</v>
      </c>
      <c r="B51" s="55" t="s">
        <v>647</v>
      </c>
      <c r="C51" t="str">
        <f>VLOOKUP(B51,summary!$A$5:$B$5006,2,0)</f>
        <v>Mango Puree芒果</v>
      </c>
      <c r="D51" s="91">
        <v>1</v>
      </c>
      <c r="E51" s="77"/>
    </row>
    <row r="52" spans="1:5" ht="18.5" x14ac:dyDescent="0.45">
      <c r="A52" s="106">
        <v>202111392</v>
      </c>
      <c r="B52" s="55" t="s">
        <v>305</v>
      </c>
      <c r="C52" t="str">
        <f>VLOOKUP(B52,summary!$A$5:$B$5006,2,0)</f>
        <v>Small Red Bean小红豆</v>
      </c>
      <c r="D52" s="91">
        <v>2</v>
      </c>
      <c r="E52" s="77"/>
    </row>
    <row r="53" spans="1:5" ht="18.5" x14ac:dyDescent="0.45">
      <c r="A53" s="106">
        <v>202111392</v>
      </c>
      <c r="B53" s="55" t="s">
        <v>314</v>
      </c>
      <c r="C53" t="str">
        <f>VLOOKUP(B53,summary!$A$5:$B$5006,2,0)</f>
        <v>Green Bean 绿豆</v>
      </c>
      <c r="D53" s="91">
        <v>2</v>
      </c>
      <c r="E53" s="77"/>
    </row>
    <row r="54" spans="1:5" ht="18.5" x14ac:dyDescent="0.45">
      <c r="A54" s="106">
        <v>202111392</v>
      </c>
      <c r="B54" s="55" t="s">
        <v>331</v>
      </c>
      <c r="C54" t="str">
        <f>VLOOKUP(B54,summary!$A$5:$B$5006,2,0)</f>
        <v>Black Glutinous Rice 黑糯米</v>
      </c>
      <c r="D54" s="91">
        <v>1</v>
      </c>
      <c r="E54" s="77"/>
    </row>
    <row r="55" spans="1:5" ht="18.5" x14ac:dyDescent="0.45">
      <c r="A55" s="106">
        <v>202111392</v>
      </c>
      <c r="B55" s="55" t="s">
        <v>354</v>
      </c>
      <c r="C55" t="str">
        <f>VLOOKUP(B55,summary!$A$5:$B$5006,2,0)</f>
        <v>Dried Longan 龙眼干</v>
      </c>
      <c r="D55" s="91">
        <v>5</v>
      </c>
      <c r="E55" s="77"/>
    </row>
    <row r="56" spans="1:5" ht="18.5" x14ac:dyDescent="0.45">
      <c r="A56" s="106">
        <v>202111392</v>
      </c>
      <c r="B56" s="55" t="s">
        <v>359</v>
      </c>
      <c r="C56" t="str">
        <f>VLOOKUP(B56,summary!$A$5:$B$5006,2,0)</f>
        <v>Fungus黄 木耳朵</v>
      </c>
      <c r="D56" s="91">
        <v>1</v>
      </c>
      <c r="E56" s="77"/>
    </row>
    <row r="57" spans="1:5" ht="18.5" x14ac:dyDescent="0.45">
      <c r="A57" s="106">
        <v>202111392</v>
      </c>
      <c r="B57" s="55" t="s">
        <v>495</v>
      </c>
      <c r="C57" t="str">
        <f>VLOOKUP(B57,summary!$A$5:$B$5006,2,0)</f>
        <v>Coconut Milk 椰浆</v>
      </c>
      <c r="D57" s="91">
        <v>1</v>
      </c>
      <c r="E57" s="77"/>
    </row>
    <row r="58" spans="1:5" ht="18.5" x14ac:dyDescent="0.45">
      <c r="A58" s="106">
        <v>202111392</v>
      </c>
      <c r="B58" s="55" t="s">
        <v>558</v>
      </c>
      <c r="C58" t="str">
        <f>VLOOKUP(B58,summary!$A$5:$B$5006,2,0)</f>
        <v>Tapioca木薯</v>
      </c>
      <c r="D58" s="55">
        <v>10</v>
      </c>
      <c r="E58" s="77"/>
    </row>
    <row r="59" spans="1:5" ht="18.5" x14ac:dyDescent="0.45">
      <c r="A59" s="106">
        <v>202111392</v>
      </c>
      <c r="B59" s="55" t="s">
        <v>566</v>
      </c>
      <c r="C59" t="str">
        <f>VLOOKUP(B59,summary!$A$5:$B$5006,2,0)</f>
        <v>Lime 酸甘</v>
      </c>
      <c r="D59" s="55">
        <v>1</v>
      </c>
      <c r="E59" s="77"/>
    </row>
    <row r="60" spans="1:5" ht="18.5" x14ac:dyDescent="0.45">
      <c r="A60" s="106">
        <v>202111393</v>
      </c>
      <c r="B60" s="55" t="s">
        <v>660</v>
      </c>
      <c r="C60" t="str">
        <f>VLOOKUP(B60,summary!$A$5:$B$5006,2,0)</f>
        <v>Chendol浆咯</v>
      </c>
      <c r="D60" s="55">
        <v>1</v>
      </c>
      <c r="E60" s="77"/>
    </row>
    <row r="61" spans="1:5" ht="18.5" x14ac:dyDescent="0.45">
      <c r="A61" s="106">
        <v>202111393</v>
      </c>
      <c r="B61" s="55" t="s">
        <v>646</v>
      </c>
      <c r="C61" t="str">
        <f>VLOOKUP(B61,summary!$A$5:$B$5006,2,0)</f>
        <v>Durian Puree 榴莲</v>
      </c>
      <c r="D61" s="55">
        <v>1</v>
      </c>
      <c r="E61" s="77"/>
    </row>
    <row r="62" spans="1:5" ht="18.5" x14ac:dyDescent="0.45">
      <c r="A62" s="106">
        <v>202111393</v>
      </c>
      <c r="B62" s="55" t="s">
        <v>647</v>
      </c>
      <c r="C62" t="str">
        <f>VLOOKUP(B62,summary!$A$5:$B$5006,2,0)</f>
        <v>Mango Puree芒果</v>
      </c>
      <c r="D62" s="55">
        <v>2</v>
      </c>
      <c r="E62" s="77"/>
    </row>
    <row r="63" spans="1:5" ht="18.5" x14ac:dyDescent="0.45">
      <c r="A63" s="106">
        <v>202111393</v>
      </c>
      <c r="B63" s="55" t="s">
        <v>289</v>
      </c>
      <c r="C63" t="str">
        <f>VLOOKUP(B63,summary!$A$5:$B$5006,2,0)</f>
        <v>Atap Seeds in Syrup亚嗒子</v>
      </c>
      <c r="D63" s="55">
        <v>1</v>
      </c>
      <c r="E63" s="77"/>
    </row>
    <row r="64" spans="1:5" ht="18.5" x14ac:dyDescent="0.45">
      <c r="A64" s="106">
        <v>202111393</v>
      </c>
      <c r="B64" s="55" t="s">
        <v>313</v>
      </c>
      <c r="C64" t="str">
        <f>VLOOKUP(B64,summary!$A$5:$B$5006,2,0)</f>
        <v>Green Bean 绿豆</v>
      </c>
      <c r="D64" s="55">
        <v>1</v>
      </c>
      <c r="E64" s="77"/>
    </row>
    <row r="65" spans="1:5" ht="18.5" x14ac:dyDescent="0.45">
      <c r="A65" s="106">
        <v>202111393</v>
      </c>
      <c r="B65" s="55" t="s">
        <v>368</v>
      </c>
      <c r="C65" t="str">
        <f>VLOOKUP(B65,summary!$A$5:$B$5006,2,0)</f>
        <v>GingKo Nut白果粒</v>
      </c>
      <c r="D65" s="55">
        <v>1</v>
      </c>
      <c r="E65" s="77"/>
    </row>
    <row r="66" spans="1:5" ht="18.5" x14ac:dyDescent="0.45">
      <c r="A66" s="106">
        <v>202111393</v>
      </c>
      <c r="B66" s="55" t="s">
        <v>351</v>
      </c>
      <c r="C66" t="str">
        <f>VLOOKUP(B66,summary!$A$5:$B$5006,2,0)</f>
        <v>Dried Longan 龙眼干</v>
      </c>
      <c r="D66" s="55">
        <v>2</v>
      </c>
      <c r="E66" s="77"/>
    </row>
    <row r="67" spans="1:5" ht="18.5" x14ac:dyDescent="0.45">
      <c r="A67" s="106">
        <v>202111393</v>
      </c>
      <c r="B67" s="55" t="s">
        <v>535</v>
      </c>
      <c r="C67" t="str">
        <f>VLOOKUP(B67,summary!$A$5:$B$5006,2,0)</f>
        <v>Red Sugar 赤糖</v>
      </c>
      <c r="D67" s="55">
        <v>1</v>
      </c>
      <c r="E67" s="77"/>
    </row>
    <row r="68" spans="1:5" ht="18.5" x14ac:dyDescent="0.45">
      <c r="A68" s="106">
        <v>202111393</v>
      </c>
      <c r="B68" s="55" t="s">
        <v>559</v>
      </c>
      <c r="C68" t="str">
        <f>VLOOKUP(B68,summary!$A$5:$B$5006,2,0)</f>
        <v>Sweet Potato 番薯</v>
      </c>
      <c r="D68" s="91">
        <v>25</v>
      </c>
      <c r="E68" s="77"/>
    </row>
    <row r="69" spans="1:5" ht="18.5" x14ac:dyDescent="0.45">
      <c r="A69" s="106">
        <v>202111393</v>
      </c>
      <c r="B69" s="55" t="s">
        <v>562</v>
      </c>
      <c r="C69" t="str">
        <f>VLOOKUP(B69,summary!$A$5:$B$5006,2,0)</f>
        <v>Yam 芋头</v>
      </c>
      <c r="D69" s="91">
        <v>3</v>
      </c>
      <c r="E69" s="77"/>
    </row>
    <row r="70" spans="1:5" ht="18.5" x14ac:dyDescent="0.45">
      <c r="A70" s="106">
        <v>202111393</v>
      </c>
      <c r="B70" s="55" t="s">
        <v>537</v>
      </c>
      <c r="C70" t="str">
        <f>VLOOKUP(B70,summary!$A$5:$B$5006,2,0)</f>
        <v>Fine Sugar 白糖</v>
      </c>
      <c r="D70" s="91">
        <v>2</v>
      </c>
      <c r="E70" s="77"/>
    </row>
    <row r="71" spans="1:5" ht="18.5" x14ac:dyDescent="0.45">
      <c r="A71" s="106">
        <v>202111393</v>
      </c>
      <c r="B71" s="55" t="s">
        <v>565</v>
      </c>
      <c r="C71" t="str">
        <f>VLOOKUP(B71,summary!$A$5:$B$5006,2,0)</f>
        <v>Pandan Leaf 班兰叶</v>
      </c>
      <c r="D71" s="91">
        <v>3</v>
      </c>
      <c r="E71" s="77"/>
    </row>
    <row r="72" spans="1:5" ht="18.5" x14ac:dyDescent="0.45">
      <c r="A72" s="106">
        <v>202111393</v>
      </c>
      <c r="B72" s="55" t="s">
        <v>547</v>
      </c>
      <c r="C72" t="str">
        <f>VLOOKUP(B72,summary!$A$5:$B$5006,2,0)</f>
        <v>Coconut Sugar椰糖</v>
      </c>
      <c r="D72" s="91">
        <v>1</v>
      </c>
      <c r="E72" s="77"/>
    </row>
    <row r="73" spans="1:5" ht="18.5" x14ac:dyDescent="0.45">
      <c r="A73" s="106">
        <v>202111393</v>
      </c>
      <c r="B73" s="55" t="s">
        <v>566</v>
      </c>
      <c r="C73" t="str">
        <f>VLOOKUP(B73,summary!$A$5:$B$5006,2,0)</f>
        <v>Lime 酸甘</v>
      </c>
      <c r="D73" s="91">
        <v>2</v>
      </c>
      <c r="E73" s="77"/>
    </row>
    <row r="74" spans="1:5" ht="18.5" x14ac:dyDescent="0.45">
      <c r="A74" s="106">
        <v>202111394</v>
      </c>
      <c r="B74" s="55" t="s">
        <v>643</v>
      </c>
      <c r="C74" t="str">
        <f>VLOOKUP(B74,summary!$A$5:$B$5006,2,0)</f>
        <v>Fresh Soursop 红毛榴莲(无)</v>
      </c>
      <c r="D74" s="91">
        <v>2</v>
      </c>
      <c r="E74" s="77"/>
    </row>
    <row r="75" spans="1:5" ht="18.5" x14ac:dyDescent="0.45">
      <c r="A75" s="106">
        <v>202111394</v>
      </c>
      <c r="B75" s="55" t="s">
        <v>665</v>
      </c>
      <c r="C75" t="str">
        <f>VLOOKUP(B75,summary!$A$5:$B$5006,2,0)</f>
        <v>Coconut Sugar Syrup 椰糖汁G</v>
      </c>
      <c r="D75" s="91">
        <v>4</v>
      </c>
      <c r="E75" s="77"/>
    </row>
    <row r="76" spans="1:5" ht="18.5" x14ac:dyDescent="0.45">
      <c r="A76" s="106">
        <v>202111394</v>
      </c>
      <c r="B76" s="55" t="s">
        <v>450</v>
      </c>
      <c r="C76" t="str">
        <f>VLOOKUP(B76,summary!$A$5:$B$5006,2,0)</f>
        <v>Lychee in Syrup荔枝</v>
      </c>
      <c r="D76" s="91">
        <v>2</v>
      </c>
      <c r="E76" s="77"/>
    </row>
    <row r="77" spans="1:5" ht="18.5" x14ac:dyDescent="0.45">
      <c r="A77" s="106">
        <v>202111394</v>
      </c>
      <c r="B77" s="55" t="s">
        <v>652</v>
      </c>
      <c r="C77" t="str">
        <f>VLOOKUP(B77,summary!$A$5:$B$5006,2,0)</f>
        <v>Blueberry 蓝莓酱</v>
      </c>
      <c r="D77" s="91">
        <v>1</v>
      </c>
      <c r="E77" s="77"/>
    </row>
    <row r="78" spans="1:5" ht="18.5" x14ac:dyDescent="0.45">
      <c r="A78" s="106">
        <v>202111395</v>
      </c>
      <c r="B78" s="55" t="s">
        <v>289</v>
      </c>
      <c r="C78" t="str">
        <f>VLOOKUP(B78,summary!$A$5:$B$5006,2,0)</f>
        <v>Atap Seeds in Syrup亚嗒子</v>
      </c>
      <c r="D78" s="91">
        <v>3</v>
      </c>
      <c r="E78" s="77"/>
    </row>
    <row r="79" spans="1:5" ht="18.5" x14ac:dyDescent="0.45">
      <c r="A79" s="106">
        <v>202111395</v>
      </c>
      <c r="B79" s="55" t="s">
        <v>294</v>
      </c>
      <c r="C79" t="str">
        <f>VLOOKUP(B79,summary!$A$5:$B$5006,2,0)</f>
        <v>Chin Chow  仙 草</v>
      </c>
      <c r="D79" s="91">
        <v>8</v>
      </c>
      <c r="E79" s="77"/>
    </row>
    <row r="80" spans="1:5" ht="18.5" x14ac:dyDescent="0.45">
      <c r="A80" s="106">
        <v>202111395</v>
      </c>
      <c r="B80" s="55" t="s">
        <v>313</v>
      </c>
      <c r="C80" t="str">
        <f>VLOOKUP(B80,summary!$A$5:$B$5006,2,0)</f>
        <v>Green Bean 绿豆</v>
      </c>
      <c r="D80" s="91">
        <v>1</v>
      </c>
      <c r="E80" s="77"/>
    </row>
    <row r="81" spans="1:5" ht="18.5" x14ac:dyDescent="0.45">
      <c r="A81" s="106">
        <v>202111395</v>
      </c>
      <c r="B81" s="55" t="s">
        <v>298</v>
      </c>
      <c r="C81" t="str">
        <f>VLOOKUP(B81,summary!$A$5:$B$5006,2,0)</f>
        <v>Red Bean红豆</v>
      </c>
      <c r="D81" s="91">
        <v>1</v>
      </c>
      <c r="E81" s="77"/>
    </row>
    <row r="82" spans="1:5" ht="18.5" x14ac:dyDescent="0.45">
      <c r="A82" s="106">
        <v>202111395</v>
      </c>
      <c r="B82" s="55" t="s">
        <v>355</v>
      </c>
      <c r="C82" t="str">
        <f>VLOOKUP(B82,summary!$A$5:$B$5006,2,0)</f>
        <v>Fungus 黄木耳</v>
      </c>
      <c r="D82" s="91">
        <v>3</v>
      </c>
      <c r="E82" s="77"/>
    </row>
    <row r="83" spans="1:5" ht="18.5" x14ac:dyDescent="0.45">
      <c r="A83" s="106">
        <v>202111395</v>
      </c>
      <c r="B83" s="55" t="s">
        <v>368</v>
      </c>
      <c r="C83" t="str">
        <f>VLOOKUP(B83,summary!$A$5:$B$5006,2,0)</f>
        <v>GingKo Nut白果粒</v>
      </c>
      <c r="D83" s="91">
        <v>5</v>
      </c>
      <c r="E83" s="77"/>
    </row>
    <row r="84" spans="1:5" ht="18.5" x14ac:dyDescent="0.45">
      <c r="A84" s="106">
        <v>202111395</v>
      </c>
      <c r="B84" s="55" t="s">
        <v>374</v>
      </c>
      <c r="C84" t="str">
        <f>VLOOKUP(B84,summary!$A$5:$B$5006,2,0)</f>
        <v>Bean Curd Sheet 腐竹</v>
      </c>
      <c r="D84" s="91">
        <v>60</v>
      </c>
      <c r="E84" s="77"/>
    </row>
    <row r="85" spans="1:5" ht="18.5" x14ac:dyDescent="0.45">
      <c r="A85" s="106">
        <v>202111395</v>
      </c>
      <c r="B85" s="55" t="s">
        <v>441</v>
      </c>
      <c r="C85" t="str">
        <f>VLOOKUP(B85,summary!$A$5:$B$5006,2,0)</f>
        <v>Longan in Syrup龙眼</v>
      </c>
      <c r="D85" s="91">
        <v>3</v>
      </c>
      <c r="E85" s="77"/>
    </row>
    <row r="86" spans="1:5" ht="18.5" x14ac:dyDescent="0.45">
      <c r="A86" s="106">
        <v>202111395</v>
      </c>
      <c r="B86" s="55" t="s">
        <v>458</v>
      </c>
      <c r="C86" t="str">
        <f>VLOOKUP(B86,summary!$A$5:$B$5006,2,0)</f>
        <v>Cream Corn玉米浆</v>
      </c>
      <c r="D86" s="91">
        <v>3</v>
      </c>
      <c r="E86" s="77"/>
    </row>
    <row r="87" spans="1:5" ht="18.5" x14ac:dyDescent="0.45">
      <c r="A87" s="106">
        <v>202111395</v>
      </c>
      <c r="B87" s="55" t="s">
        <v>533</v>
      </c>
      <c r="C87" t="str">
        <f>VLOOKUP(B87,summary!$A$5:$B$5006,2,0)</f>
        <v>Brown Sugar 黑糖</v>
      </c>
      <c r="D87" s="91">
        <v>2</v>
      </c>
      <c r="E87" s="77"/>
    </row>
    <row r="88" spans="1:5" ht="18.5" x14ac:dyDescent="0.45">
      <c r="A88" s="106">
        <v>202111395</v>
      </c>
      <c r="B88" s="55" t="s">
        <v>537</v>
      </c>
      <c r="C88" t="str">
        <f>VLOOKUP(B88,summary!$A$5:$B$5006,2,0)</f>
        <v>Fine Sugar 白糖</v>
      </c>
      <c r="D88" s="91">
        <v>3</v>
      </c>
      <c r="E88" s="77"/>
    </row>
    <row r="89" spans="1:5" ht="18.5" x14ac:dyDescent="0.45">
      <c r="A89" s="106">
        <v>202111395</v>
      </c>
      <c r="B89" s="129" t="s">
        <v>543</v>
      </c>
      <c r="C89" t="str">
        <f>VLOOKUP(B89,summary!$A$5:$B$5006,2,0)</f>
        <v>Coconut Sugar椰糖</v>
      </c>
      <c r="D89" s="91">
        <v>3</v>
      </c>
      <c r="E89" s="77"/>
    </row>
    <row r="90" spans="1:5" ht="18.5" x14ac:dyDescent="0.45">
      <c r="A90" s="106">
        <v>202111396</v>
      </c>
      <c r="B90" s="55" t="s">
        <v>289</v>
      </c>
      <c r="C90" t="str">
        <f>VLOOKUP(B90,summary!$A$5:$B$5006,2,0)</f>
        <v>Atap Seeds in Syrup亚嗒子</v>
      </c>
      <c r="D90" s="91">
        <v>1</v>
      </c>
      <c r="E90" s="77"/>
    </row>
    <row r="91" spans="1:5" ht="18.5" x14ac:dyDescent="0.45">
      <c r="A91" s="106">
        <v>202111396</v>
      </c>
      <c r="B91" s="55" t="s">
        <v>299</v>
      </c>
      <c r="C91" t="str">
        <f>VLOOKUP(B91,summary!$A$5:$B$5006,2,0)</f>
        <v>Red Bean红豆</v>
      </c>
      <c r="D91" s="91">
        <v>1</v>
      </c>
      <c r="E91" s="77"/>
    </row>
    <row r="92" spans="1:5" ht="18.5" x14ac:dyDescent="0.45">
      <c r="A92" s="106">
        <v>202111396</v>
      </c>
      <c r="B92" s="55" t="s">
        <v>355</v>
      </c>
      <c r="C92" t="str">
        <f>VLOOKUP(B92,summary!$A$5:$B$5006,2,0)</f>
        <v>Fungus 黄木耳</v>
      </c>
      <c r="D92" s="91">
        <v>1</v>
      </c>
      <c r="E92" s="77"/>
    </row>
    <row r="93" spans="1:5" ht="18.5" x14ac:dyDescent="0.45">
      <c r="A93" s="106">
        <v>202111396</v>
      </c>
      <c r="B93" s="55" t="s">
        <v>565</v>
      </c>
      <c r="C93" t="str">
        <f>VLOOKUP(B93,summary!$A$5:$B$5006,2,0)</f>
        <v>Pandan Leaf 班兰叶</v>
      </c>
      <c r="D93" s="91">
        <v>2</v>
      </c>
      <c r="E93" s="77"/>
    </row>
    <row r="94" spans="1:5" ht="18.5" x14ac:dyDescent="0.45">
      <c r="A94" s="106">
        <v>202111397</v>
      </c>
      <c r="B94" s="55" t="s">
        <v>637</v>
      </c>
      <c r="C94" t="str">
        <f>VLOOKUP(B94,summary!$A$5:$B$5006,2,0)</f>
        <v xml:space="preserve">Fresh Soursop 红毛榴莲 </v>
      </c>
      <c r="D94" s="91">
        <v>1</v>
      </c>
      <c r="E94" s="77"/>
    </row>
    <row r="95" spans="1:5" ht="18.5" x14ac:dyDescent="0.45">
      <c r="A95" s="106">
        <v>202111397</v>
      </c>
      <c r="B95" s="55" t="s">
        <v>646</v>
      </c>
      <c r="C95" t="str">
        <f>VLOOKUP(B95,summary!$A$5:$B$5006,2,0)</f>
        <v>Durian Puree 榴莲</v>
      </c>
      <c r="D95" s="91">
        <v>1</v>
      </c>
      <c r="E95" s="77"/>
    </row>
    <row r="96" spans="1:5" ht="18.5" customHeight="1" x14ac:dyDescent="0.45">
      <c r="A96" s="106">
        <v>202111397</v>
      </c>
      <c r="B96" s="55" t="s">
        <v>294</v>
      </c>
      <c r="C96" t="str">
        <f>VLOOKUP(B96,summary!$A$5:$B$5006,2,0)</f>
        <v>Chin Chow  仙 草</v>
      </c>
      <c r="D96" s="91">
        <v>2</v>
      </c>
      <c r="E96" s="77"/>
    </row>
    <row r="97" spans="1:5" ht="18.5" customHeight="1" x14ac:dyDescent="0.45">
      <c r="A97" s="106">
        <v>202111397</v>
      </c>
      <c r="B97" s="55" t="s">
        <v>661</v>
      </c>
      <c r="C97" t="str">
        <f>VLOOKUP(B97,summary!$A$5:$B$5006,2,0)</f>
        <v>Chendol浆咯</v>
      </c>
      <c r="D97" s="91">
        <v>2</v>
      </c>
      <c r="E97" s="77"/>
    </row>
    <row r="98" spans="1:5" ht="18.5" customHeight="1" x14ac:dyDescent="0.45">
      <c r="A98" s="106">
        <v>202111397</v>
      </c>
      <c r="B98" s="55" t="s">
        <v>289</v>
      </c>
      <c r="C98" t="str">
        <f>VLOOKUP(B98,summary!$A$5:$B$5006,2,0)</f>
        <v>Atap Seeds in Syrup亚嗒子</v>
      </c>
      <c r="D98" s="91">
        <v>1</v>
      </c>
      <c r="E98" s="77"/>
    </row>
    <row r="99" spans="1:5" ht="18.5" customHeight="1" x14ac:dyDescent="0.45">
      <c r="A99" s="106">
        <v>202111397</v>
      </c>
      <c r="B99" s="55" t="s">
        <v>299</v>
      </c>
      <c r="C99" t="str">
        <f>VLOOKUP(B99,summary!$A$5:$B$5006,2,0)</f>
        <v>Red Bean红豆</v>
      </c>
      <c r="D99" s="91">
        <v>2</v>
      </c>
      <c r="E99" s="77"/>
    </row>
    <row r="100" spans="1:5" ht="18.5" customHeight="1" x14ac:dyDescent="0.45">
      <c r="A100" s="106">
        <v>202111397</v>
      </c>
      <c r="B100" s="55" t="s">
        <v>310</v>
      </c>
      <c r="C100" t="str">
        <f>VLOOKUP(B100,summary!$A$5:$B$5006,2,0)</f>
        <v>Chia Tao赤豆</v>
      </c>
      <c r="D100" s="91">
        <v>1</v>
      </c>
      <c r="E100" s="77"/>
    </row>
    <row r="101" spans="1:5" ht="18.5" customHeight="1" x14ac:dyDescent="0.45">
      <c r="A101" s="106">
        <v>202111397</v>
      </c>
      <c r="B101" s="55" t="s">
        <v>314</v>
      </c>
      <c r="C101" t="str">
        <f>VLOOKUP(B101,summary!$A$5:$B$5006,2,0)</f>
        <v>Green Bean 绿豆</v>
      </c>
      <c r="D101" s="91">
        <v>2</v>
      </c>
      <c r="E101" s="77"/>
    </row>
    <row r="102" spans="1:5" ht="18.5" customHeight="1" x14ac:dyDescent="0.45">
      <c r="A102" s="106">
        <v>202111397</v>
      </c>
      <c r="B102" s="55" t="s">
        <v>331</v>
      </c>
      <c r="C102" t="str">
        <f>VLOOKUP(B102,summary!$A$5:$B$5006,2,0)</f>
        <v>Black Glutinous Rice 黑糯米</v>
      </c>
      <c r="D102" s="91">
        <v>1</v>
      </c>
      <c r="E102" s="77"/>
    </row>
    <row r="103" spans="1:5" ht="18.5" customHeight="1" x14ac:dyDescent="0.45">
      <c r="A103" s="106">
        <v>202111397</v>
      </c>
      <c r="B103" s="55" t="s">
        <v>297</v>
      </c>
      <c r="C103" t="str">
        <f>VLOOKUP(B103,summary!$A$5:$B$5006,2,0)</f>
        <v>GingKo Nut (Peel off)白果仁</v>
      </c>
      <c r="D103" s="91">
        <v>3</v>
      </c>
      <c r="E103" s="77"/>
    </row>
    <row r="104" spans="1:5" ht="18.5" customHeight="1" x14ac:dyDescent="0.45">
      <c r="A104" s="106">
        <v>202111397</v>
      </c>
      <c r="B104" s="55" t="s">
        <v>351</v>
      </c>
      <c r="C104" t="str">
        <f>VLOOKUP(B104,summary!$A$5:$B$5006,2,0)</f>
        <v>Dried Longan 龙眼干</v>
      </c>
      <c r="D104" s="91">
        <v>3</v>
      </c>
      <c r="E104" s="77"/>
    </row>
    <row r="105" spans="1:5" ht="18.5" customHeight="1" x14ac:dyDescent="0.45">
      <c r="A105" s="106">
        <v>202111397</v>
      </c>
      <c r="B105" s="55" t="s">
        <v>347</v>
      </c>
      <c r="C105" t="str">
        <f>VLOOKUP(B105,summary!$A$5:$B$5006,2,0)</f>
        <v>Small Sago 小丸</v>
      </c>
      <c r="D105" s="78">
        <v>1</v>
      </c>
      <c r="E105" s="77"/>
    </row>
    <row r="106" spans="1:5" ht="18.5" customHeight="1" x14ac:dyDescent="0.45">
      <c r="A106" s="106">
        <v>202111397</v>
      </c>
      <c r="B106" s="55" t="s">
        <v>533</v>
      </c>
      <c r="C106" t="str">
        <f>VLOOKUP(B106,summary!$A$5:$B$5006,2,0)</f>
        <v>Brown Sugar 黑糖</v>
      </c>
      <c r="D106" s="78">
        <v>1</v>
      </c>
      <c r="E106" s="77"/>
    </row>
    <row r="107" spans="1:5" ht="18.5" customHeight="1" x14ac:dyDescent="0.45">
      <c r="A107" s="106">
        <v>202111397</v>
      </c>
      <c r="B107" s="55" t="s">
        <v>433</v>
      </c>
      <c r="C107" t="str">
        <f>VLOOKUP(B107,summary!$A$5:$B$5006,2,0)</f>
        <v>Sea Coconut海底椰</v>
      </c>
      <c r="D107" s="78">
        <v>2</v>
      </c>
      <c r="E107" s="77"/>
    </row>
    <row r="108" spans="1:5" ht="18.5" customHeight="1" x14ac:dyDescent="0.45">
      <c r="A108" s="106">
        <v>202111397</v>
      </c>
      <c r="B108" s="55" t="s">
        <v>441</v>
      </c>
      <c r="C108" t="str">
        <f>VLOOKUP(B108,summary!$A$5:$B$5006,2,0)</f>
        <v>Longan in Syrup龙眼</v>
      </c>
      <c r="D108" s="78">
        <v>2</v>
      </c>
      <c r="E108" s="77"/>
    </row>
    <row r="109" spans="1:5" ht="18.5" customHeight="1" x14ac:dyDescent="0.45">
      <c r="A109" s="106">
        <v>202111397</v>
      </c>
      <c r="B109" s="55" t="s">
        <v>492</v>
      </c>
      <c r="C109" t="str">
        <f>VLOOKUP(B109,summary!$A$5:$B$5006,2,0)</f>
        <v>Water Chestnut 马蹄 - 箱</v>
      </c>
      <c r="D109" s="78">
        <v>1</v>
      </c>
      <c r="E109" s="77"/>
    </row>
    <row r="110" spans="1:5" ht="18.5" customHeight="1" x14ac:dyDescent="0.45">
      <c r="A110" s="106">
        <v>202111397</v>
      </c>
      <c r="B110" s="55" t="s">
        <v>473</v>
      </c>
      <c r="C110" t="str">
        <f>VLOOKUP(B110,summary!$A$5:$B$5006,2,0)</f>
        <v>Carnation Milk三花淡奶水</v>
      </c>
      <c r="D110" s="78">
        <v>12</v>
      </c>
      <c r="E110" s="77"/>
    </row>
    <row r="111" spans="1:5" ht="18.5" customHeight="1" x14ac:dyDescent="0.45">
      <c r="A111" s="106">
        <v>202111397</v>
      </c>
      <c r="B111" s="55" t="s">
        <v>559</v>
      </c>
      <c r="C111" t="str">
        <f>VLOOKUP(B111,summary!$A$5:$B$5006,2,0)</f>
        <v>Sweet Potato 番薯</v>
      </c>
      <c r="D111" s="78">
        <v>15</v>
      </c>
      <c r="E111" s="77"/>
    </row>
    <row r="112" spans="1:5" ht="18.5" customHeight="1" x14ac:dyDescent="0.45">
      <c r="A112" s="106">
        <v>202111398</v>
      </c>
      <c r="B112" s="55" t="s">
        <v>646</v>
      </c>
      <c r="C112" t="str">
        <f>VLOOKUP(B112,summary!$A$5:$B$5006,2,0)</f>
        <v>Durian Puree 榴莲</v>
      </c>
      <c r="D112" s="78">
        <v>3</v>
      </c>
      <c r="E112" s="77"/>
    </row>
    <row r="113" spans="1:5" ht="18.5" customHeight="1" x14ac:dyDescent="0.45">
      <c r="A113" s="106">
        <v>202111398</v>
      </c>
      <c r="B113" s="55" t="s">
        <v>660</v>
      </c>
      <c r="C113" t="str">
        <f>VLOOKUP(B113,summary!$A$5:$B$5006,2,0)</f>
        <v>Chendol浆咯</v>
      </c>
      <c r="D113" s="78">
        <v>2</v>
      </c>
      <c r="E113" s="77"/>
    </row>
    <row r="114" spans="1:5" ht="18.5" customHeight="1" x14ac:dyDescent="0.45">
      <c r="A114" s="106">
        <v>202111398</v>
      </c>
      <c r="B114" s="55" t="s">
        <v>314</v>
      </c>
      <c r="C114" t="str">
        <f>VLOOKUP(B114,summary!$A$5:$B$5006,2,0)</f>
        <v>Green Bean 绿豆</v>
      </c>
      <c r="D114" s="78">
        <v>2</v>
      </c>
      <c r="E114" s="77"/>
    </row>
    <row r="115" spans="1:5" ht="18.5" customHeight="1" x14ac:dyDescent="0.45">
      <c r="A115" s="106">
        <v>202111398</v>
      </c>
      <c r="B115" s="55" t="s">
        <v>340</v>
      </c>
      <c r="C115" t="str">
        <f>VLOOKUP(B115,summary!$A$5:$B$5006,2,0)</f>
        <v>Pearl Barley 薏米</v>
      </c>
      <c r="D115" s="78">
        <v>2</v>
      </c>
      <c r="E115" s="77"/>
    </row>
    <row r="116" spans="1:5" ht="18.5" customHeight="1" x14ac:dyDescent="0.45">
      <c r="A116" s="106">
        <v>202111398</v>
      </c>
      <c r="B116" s="55" t="s">
        <v>537</v>
      </c>
      <c r="C116" t="str">
        <f>VLOOKUP(B116,summary!$A$5:$B$5006,2,0)</f>
        <v>Fine Sugar 白糖</v>
      </c>
      <c r="D116" s="78">
        <v>3</v>
      </c>
      <c r="E116" s="77"/>
    </row>
    <row r="117" spans="1:5" ht="18.5" customHeight="1" x14ac:dyDescent="0.45">
      <c r="A117" s="106">
        <v>202111398</v>
      </c>
      <c r="B117" s="55" t="s">
        <v>543</v>
      </c>
      <c r="C117" t="str">
        <f>VLOOKUP(B117,summary!$A$5:$B$5006,2,0)</f>
        <v>Coconut Sugar椰糖</v>
      </c>
      <c r="D117" s="78">
        <v>2</v>
      </c>
      <c r="E117" s="77"/>
    </row>
    <row r="118" spans="1:5" ht="18.5" customHeight="1" x14ac:dyDescent="0.45">
      <c r="A118" s="106">
        <v>202111398</v>
      </c>
      <c r="B118" s="55" t="s">
        <v>562</v>
      </c>
      <c r="C118" t="str">
        <f>VLOOKUP(B118,summary!$A$5:$B$5006,2,0)</f>
        <v>Yam 芋头</v>
      </c>
      <c r="D118" s="78">
        <v>5</v>
      </c>
      <c r="E118" s="77"/>
    </row>
    <row r="119" spans="1:5" ht="18.5" customHeight="1" x14ac:dyDescent="0.45">
      <c r="A119" s="106">
        <v>202111398</v>
      </c>
      <c r="B119" s="55" t="s">
        <v>343</v>
      </c>
      <c r="C119" t="str">
        <f>VLOOKUP(B119,summary!$A$5:$B$5006,2,0)</f>
        <v>Big Sago 大丸</v>
      </c>
      <c r="D119" s="78">
        <v>2</v>
      </c>
      <c r="E119" s="77"/>
    </row>
    <row r="120" spans="1:5" ht="18.5" customHeight="1" x14ac:dyDescent="0.45">
      <c r="A120" s="106">
        <v>202111398</v>
      </c>
      <c r="B120" s="55" t="s">
        <v>202</v>
      </c>
      <c r="C120" t="str">
        <f>VLOOKUP(B120,summary!$A$5:$B$5006,2,0)</f>
        <v>Q Ball Q圆</v>
      </c>
      <c r="D120" s="78">
        <v>2</v>
      </c>
      <c r="E120" s="77"/>
    </row>
    <row r="121" spans="1:5" ht="18.5" customHeight="1" x14ac:dyDescent="0.45">
      <c r="A121" s="106">
        <v>202111398</v>
      </c>
      <c r="B121" s="55" t="s">
        <v>566</v>
      </c>
      <c r="C121" t="str">
        <f>VLOOKUP(B121,summary!$A$5:$B$5006,2,0)</f>
        <v>Lime 酸甘</v>
      </c>
      <c r="D121" s="78">
        <v>3</v>
      </c>
      <c r="E121" s="77"/>
    </row>
    <row r="122" spans="1:5" ht="18.5" customHeight="1" x14ac:dyDescent="0.45">
      <c r="A122" s="106">
        <v>202111398</v>
      </c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4:D220">
    <sortCondition ref="A3:A220"/>
  </sortState>
  <conditionalFormatting sqref="B94">
    <cfRule type="duplicateValues" dxfId="82" priority="20"/>
  </conditionalFormatting>
  <conditionalFormatting sqref="B94">
    <cfRule type="duplicateValues" dxfId="81" priority="21"/>
  </conditionalFormatting>
  <conditionalFormatting sqref="B98">
    <cfRule type="duplicateValues" dxfId="80" priority="18"/>
  </conditionalFormatting>
  <conditionalFormatting sqref="B98">
    <cfRule type="duplicateValues" dxfId="79" priority="19"/>
  </conditionalFormatting>
  <conditionalFormatting sqref="B91">
    <cfRule type="duplicateValues" dxfId="78" priority="17"/>
  </conditionalFormatting>
  <conditionalFormatting sqref="B87">
    <cfRule type="duplicateValues" dxfId="77" priority="16"/>
  </conditionalFormatting>
  <conditionalFormatting sqref="B92">
    <cfRule type="duplicateValues" dxfId="76" priority="22"/>
  </conditionalFormatting>
  <conditionalFormatting sqref="B92 B85">
    <cfRule type="duplicateValues" dxfId="75" priority="23"/>
  </conditionalFormatting>
  <conditionalFormatting sqref="B98">
    <cfRule type="duplicateValues" dxfId="74" priority="13"/>
  </conditionalFormatting>
  <conditionalFormatting sqref="B98">
    <cfRule type="duplicateValues" dxfId="73" priority="14"/>
  </conditionalFormatting>
  <conditionalFormatting sqref="B94">
    <cfRule type="duplicateValues" dxfId="72" priority="15"/>
  </conditionalFormatting>
  <conditionalFormatting sqref="B95:B96">
    <cfRule type="duplicateValues" dxfId="71" priority="24"/>
  </conditionalFormatting>
  <conditionalFormatting sqref="B86">
    <cfRule type="duplicateValues" dxfId="70" priority="25"/>
  </conditionalFormatting>
  <conditionalFormatting sqref="B89:B90 B100:B103">
    <cfRule type="duplicateValues" dxfId="69" priority="26"/>
  </conditionalFormatting>
  <conditionalFormatting sqref="B93">
    <cfRule type="duplicateValues" dxfId="68" priority="12"/>
  </conditionalFormatting>
  <conditionalFormatting sqref="B88">
    <cfRule type="duplicateValues" dxfId="67" priority="11"/>
  </conditionalFormatting>
  <conditionalFormatting sqref="B99">
    <cfRule type="duplicateValues" dxfId="66" priority="9"/>
  </conditionalFormatting>
  <conditionalFormatting sqref="B99">
    <cfRule type="duplicateValues" dxfId="65" priority="10"/>
  </conditionalFormatting>
  <conditionalFormatting sqref="B99">
    <cfRule type="duplicateValues" dxfId="64" priority="7"/>
  </conditionalFormatting>
  <conditionalFormatting sqref="B99">
    <cfRule type="duplicateValues" dxfId="63" priority="8"/>
  </conditionalFormatting>
  <conditionalFormatting sqref="B97">
    <cfRule type="duplicateValues" dxfId="62" priority="5"/>
  </conditionalFormatting>
  <conditionalFormatting sqref="B97">
    <cfRule type="duplicateValues" dxfId="61" priority="6"/>
  </conditionalFormatting>
  <conditionalFormatting sqref="B97">
    <cfRule type="duplicateValues" dxfId="60" priority="3"/>
  </conditionalFormatting>
  <conditionalFormatting sqref="B97">
    <cfRule type="duplicateValues" dxfId="59" priority="4"/>
  </conditionalFormatting>
  <conditionalFormatting sqref="B29:B30">
    <cfRule type="duplicateValues" dxfId="58" priority="1"/>
  </conditionalFormatting>
  <conditionalFormatting sqref="B31">
    <cfRule type="duplicateValues" dxfId="57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2E6D-9E3D-403C-8DD9-9341D6D3BC11}">
  <dimension ref="A1:E565"/>
  <sheetViews>
    <sheetView topLeftCell="A240" workbookViewId="0">
      <selection activeCell="D255" sqref="D25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654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202111001</v>
      </c>
      <c r="B3" s="55" t="s">
        <v>314</v>
      </c>
      <c r="C3" t="str">
        <f>VLOOKUP(B3,summary!$A$5:$B$5006,2,0)</f>
        <v>Green Bean 绿豆</v>
      </c>
      <c r="D3" s="91">
        <v>3</v>
      </c>
      <c r="E3" s="77"/>
    </row>
    <row r="4" spans="1:5" ht="18.5" x14ac:dyDescent="0.45">
      <c r="A4" s="106">
        <v>202111001</v>
      </c>
      <c r="B4" s="55" t="s">
        <v>340</v>
      </c>
      <c r="C4" t="str">
        <f>VLOOKUP(B4,summary!$A$5:$B$5006,2,0)</f>
        <v>Pearl Barley 薏米</v>
      </c>
      <c r="D4" s="91">
        <v>3</v>
      </c>
      <c r="E4" s="77"/>
    </row>
    <row r="5" spans="1:5" ht="18.5" x14ac:dyDescent="0.45">
      <c r="A5" s="106">
        <v>202111001</v>
      </c>
      <c r="B5" s="55" t="s">
        <v>533</v>
      </c>
      <c r="C5" t="str">
        <f>VLOOKUP(B5,summary!$A$5:$B$5006,2,0)</f>
        <v>Brown Sugar 黑糖</v>
      </c>
      <c r="D5" s="91">
        <v>1</v>
      </c>
      <c r="E5" s="77"/>
    </row>
    <row r="6" spans="1:5" ht="18.5" x14ac:dyDescent="0.45">
      <c r="A6" s="106">
        <v>202111002</v>
      </c>
      <c r="B6" s="55" t="s">
        <v>294</v>
      </c>
      <c r="C6" t="str">
        <f>VLOOKUP(B6,summary!$A$5:$B$5006,2,0)</f>
        <v>Chin Chow  仙 草</v>
      </c>
      <c r="D6" s="91">
        <v>2</v>
      </c>
      <c r="E6" s="77"/>
    </row>
    <row r="7" spans="1:5" ht="18.5" x14ac:dyDescent="0.45">
      <c r="A7" s="106">
        <v>202111003</v>
      </c>
      <c r="B7" s="55" t="s">
        <v>298</v>
      </c>
      <c r="C7" t="str">
        <f>VLOOKUP(B7,summary!$A$5:$B$5006,2,0)</f>
        <v>Red Bean红豆</v>
      </c>
      <c r="D7" s="91">
        <v>3</v>
      </c>
      <c r="E7" s="77"/>
    </row>
    <row r="8" spans="1:5" ht="18.5" x14ac:dyDescent="0.45">
      <c r="A8" s="106">
        <v>202111003</v>
      </c>
      <c r="B8" s="55" t="s">
        <v>321</v>
      </c>
      <c r="C8" t="str">
        <f>VLOOKUP(B8,summary!$A$5:$B$5006,2,0)</f>
        <v>Split Green Mung Bean豆畔</v>
      </c>
      <c r="D8" s="91">
        <v>2</v>
      </c>
      <c r="E8" s="77"/>
    </row>
    <row r="9" spans="1:5" ht="18.5" x14ac:dyDescent="0.45">
      <c r="A9" s="106">
        <v>202111003</v>
      </c>
      <c r="B9" s="55" t="s">
        <v>334</v>
      </c>
      <c r="C9" t="str">
        <f>VLOOKUP(B9,summary!$A$5:$B$5006,2,0)</f>
        <v>White Glutinous Rice白糯米</v>
      </c>
      <c r="D9" s="91">
        <v>1</v>
      </c>
      <c r="E9" s="77"/>
    </row>
    <row r="10" spans="1:5" ht="18.5" x14ac:dyDescent="0.45">
      <c r="A10" s="106">
        <v>202111004</v>
      </c>
      <c r="B10" s="55" t="s">
        <v>658</v>
      </c>
      <c r="C10" t="str">
        <f>VLOOKUP(B10,summary!$A$5:$B$5006,2,0)</f>
        <v>Bobo Cha Cubes.摩摩喳喳</v>
      </c>
      <c r="D10" s="91">
        <v>1</v>
      </c>
      <c r="E10" s="77"/>
    </row>
    <row r="11" spans="1:5" ht="18.5" x14ac:dyDescent="0.45">
      <c r="A11" s="106">
        <v>202111004</v>
      </c>
      <c r="B11" s="55" t="s">
        <v>667</v>
      </c>
      <c r="C11" t="str">
        <f>VLOOKUP(B11,summary!$A$5:$B$5006,2,0)</f>
        <v>Pong Thai Hai (Wet) 碰大海</v>
      </c>
      <c r="D11" s="91">
        <v>2</v>
      </c>
      <c r="E11" s="77"/>
    </row>
    <row r="12" spans="1:5" ht="18.5" x14ac:dyDescent="0.45">
      <c r="A12" s="106">
        <v>202111004</v>
      </c>
      <c r="B12" s="55" t="s">
        <v>269</v>
      </c>
      <c r="C12" t="str">
        <f>VLOOKUP(B12,summary!$A$5:$B$5006,2,0)</f>
        <v>Potato Starch 风车粉</v>
      </c>
      <c r="D12" s="91">
        <v>1</v>
      </c>
      <c r="E12" s="77"/>
    </row>
    <row r="13" spans="1:5" ht="18.5" x14ac:dyDescent="0.45">
      <c r="A13" s="106">
        <v>202111004</v>
      </c>
      <c r="B13" s="55" t="s">
        <v>297</v>
      </c>
      <c r="C13" t="str">
        <f>VLOOKUP(B13,summary!$A$5:$B$5006,2,0)</f>
        <v>GingKo Nut (Peel off)白果仁</v>
      </c>
      <c r="D13" s="91">
        <v>2</v>
      </c>
      <c r="E13" s="77"/>
    </row>
    <row r="14" spans="1:5" ht="18.5" x14ac:dyDescent="0.45">
      <c r="A14" s="106">
        <v>202111004</v>
      </c>
      <c r="B14" s="55" t="s">
        <v>299</v>
      </c>
      <c r="C14" t="str">
        <f>VLOOKUP(B14,summary!$A$5:$B$5006,2,0)</f>
        <v>Red Bean红豆</v>
      </c>
      <c r="D14" s="91">
        <v>3</v>
      </c>
      <c r="E14" s="77"/>
    </row>
    <row r="15" spans="1:5" ht="18.5" x14ac:dyDescent="0.45">
      <c r="A15" s="106">
        <v>202111004</v>
      </c>
      <c r="B15" s="55" t="s">
        <v>314</v>
      </c>
      <c r="C15" t="str">
        <f>VLOOKUP(B15,summary!$A$5:$B$5006,2,0)</f>
        <v>Green Bean 绿豆</v>
      </c>
      <c r="D15" s="91">
        <v>2</v>
      </c>
      <c r="E15" s="77"/>
    </row>
    <row r="16" spans="1:5" ht="18.5" x14ac:dyDescent="0.45">
      <c r="A16" s="106">
        <v>202111004</v>
      </c>
      <c r="B16" s="55" t="s">
        <v>340</v>
      </c>
      <c r="C16" t="str">
        <f>VLOOKUP(B16,summary!$A$5:$B$5006,2,0)</f>
        <v>Pearl Barley 薏米</v>
      </c>
      <c r="D16" s="91">
        <v>1</v>
      </c>
      <c r="E16" s="77"/>
    </row>
    <row r="17" spans="1:5" ht="18.5" x14ac:dyDescent="0.45">
      <c r="A17" s="106">
        <v>202111004</v>
      </c>
      <c r="B17" s="55" t="s">
        <v>359</v>
      </c>
      <c r="C17" t="str">
        <f>VLOOKUP(B17,summary!$A$5:$B$5006,2,0)</f>
        <v>Fungus黄 木耳朵</v>
      </c>
      <c r="D17" s="91">
        <v>1</v>
      </c>
      <c r="E17" s="77"/>
    </row>
    <row r="18" spans="1:5" ht="18.5" x14ac:dyDescent="0.45">
      <c r="A18" s="106">
        <v>202111004</v>
      </c>
      <c r="B18" s="55" t="s">
        <v>530</v>
      </c>
      <c r="C18" t="str">
        <f>VLOOKUP(B18,summary!$A$5:$B$5006,2,0)</f>
        <v>Rock Sugar冰糖</v>
      </c>
      <c r="D18" s="91">
        <v>2</v>
      </c>
      <c r="E18" s="77"/>
    </row>
    <row r="19" spans="1:5" ht="18.5" x14ac:dyDescent="0.45">
      <c r="A19" s="106">
        <v>202111004</v>
      </c>
      <c r="B19" s="55" t="s">
        <v>533</v>
      </c>
      <c r="C19" t="str">
        <f>VLOOKUP(B19,summary!$A$5:$B$5006,2,0)</f>
        <v>Brown Sugar 黑糖</v>
      </c>
      <c r="D19" s="91">
        <v>1</v>
      </c>
      <c r="E19" s="77"/>
    </row>
    <row r="20" spans="1:5" ht="18.5" x14ac:dyDescent="0.45">
      <c r="A20" s="106">
        <v>202111004</v>
      </c>
      <c r="B20" s="55" t="s">
        <v>558</v>
      </c>
      <c r="C20" t="str">
        <f>VLOOKUP(B20,summary!$A$5:$B$5006,2,0)</f>
        <v>Tapioca木薯</v>
      </c>
      <c r="D20" s="91">
        <v>20</v>
      </c>
      <c r="E20" s="77"/>
    </row>
    <row r="21" spans="1:5" ht="18.5" x14ac:dyDescent="0.45">
      <c r="A21" s="106">
        <v>202111004</v>
      </c>
      <c r="B21" s="55" t="s">
        <v>559</v>
      </c>
      <c r="C21" t="str">
        <f>VLOOKUP(B21,summary!$A$5:$B$5006,2,0)</f>
        <v>Sweet Potato 番薯</v>
      </c>
      <c r="D21" s="91">
        <v>20</v>
      </c>
      <c r="E21" s="77"/>
    </row>
    <row r="22" spans="1:5" ht="18.5" x14ac:dyDescent="0.45">
      <c r="A22" s="106">
        <v>202111004</v>
      </c>
      <c r="B22" s="55" t="s">
        <v>562</v>
      </c>
      <c r="C22" t="str">
        <f>VLOOKUP(B22,summary!$A$5:$B$5006,2,0)</f>
        <v>Yam 芋头</v>
      </c>
      <c r="D22" s="91">
        <v>5</v>
      </c>
      <c r="E22" s="77"/>
    </row>
    <row r="23" spans="1:5" ht="18.5" x14ac:dyDescent="0.45">
      <c r="A23" s="106">
        <v>202111004</v>
      </c>
      <c r="B23" s="55" t="s">
        <v>565</v>
      </c>
      <c r="C23" t="str">
        <f>VLOOKUP(B23,summary!$A$5:$B$5006,2,0)</f>
        <v>Pandan Leaf 班兰叶</v>
      </c>
      <c r="D23" s="91">
        <v>1</v>
      </c>
      <c r="E23" s="77"/>
    </row>
    <row r="24" spans="1:5" ht="18.5" x14ac:dyDescent="0.45">
      <c r="A24" s="106">
        <v>202111005</v>
      </c>
      <c r="B24" s="55" t="s">
        <v>291</v>
      </c>
      <c r="C24" t="str">
        <f>VLOOKUP(B24,summary!$A$5:$B$5006,2,0)</f>
        <v>Atap Seeds in Syrup亚嗒子</v>
      </c>
      <c r="D24" s="91">
        <v>2</v>
      </c>
      <c r="E24" s="77"/>
    </row>
    <row r="25" spans="1:5" ht="18.5" x14ac:dyDescent="0.45">
      <c r="A25" s="106">
        <v>202111005</v>
      </c>
      <c r="B25" s="55" t="s">
        <v>647</v>
      </c>
      <c r="C25" t="str">
        <f>VLOOKUP(B25,summary!$A$5:$B$5006,2,0)</f>
        <v>Mango Puree芒果</v>
      </c>
      <c r="D25" s="91">
        <v>0</v>
      </c>
      <c r="E25" s="77"/>
    </row>
    <row r="26" spans="1:5" ht="18.5" x14ac:dyDescent="0.45">
      <c r="A26" s="106">
        <v>202111005</v>
      </c>
      <c r="B26" s="55" t="s">
        <v>294</v>
      </c>
      <c r="C26" t="str">
        <f>VLOOKUP(B26,summary!$A$5:$B$5006,2,0)</f>
        <v>Chin Chow  仙 草</v>
      </c>
      <c r="D26" s="91">
        <v>4</v>
      </c>
      <c r="E26" s="77"/>
    </row>
    <row r="27" spans="1:5" ht="18.5" x14ac:dyDescent="0.45">
      <c r="A27" s="106">
        <v>202111005</v>
      </c>
      <c r="B27" s="55" t="s">
        <v>299</v>
      </c>
      <c r="C27" t="str">
        <f>VLOOKUP(B27,summary!$A$5:$B$5006,2,0)</f>
        <v>Red Bean红豆</v>
      </c>
      <c r="D27" s="91">
        <v>1</v>
      </c>
      <c r="E27" s="77"/>
    </row>
    <row r="28" spans="1:5" ht="18.5" x14ac:dyDescent="0.45">
      <c r="A28" s="106">
        <v>202111005</v>
      </c>
      <c r="B28" s="55" t="s">
        <v>340</v>
      </c>
      <c r="C28" t="str">
        <f>VLOOKUP(B28,summary!$A$5:$B$5006,2,0)</f>
        <v>Pearl Barley 薏米</v>
      </c>
      <c r="D28" s="91">
        <v>1</v>
      </c>
      <c r="E28" s="77"/>
    </row>
    <row r="29" spans="1:5" ht="18.5" x14ac:dyDescent="0.45">
      <c r="A29" s="106">
        <v>202111005</v>
      </c>
      <c r="B29" s="55" t="s">
        <v>322</v>
      </c>
      <c r="C29" t="str">
        <f>VLOOKUP(B29,summary!$A$5:$B$5006,2,0)</f>
        <v>Split Green Mung Bean豆畔</v>
      </c>
      <c r="D29" s="91">
        <v>1</v>
      </c>
      <c r="E29" s="77"/>
    </row>
    <row r="30" spans="1:5" ht="18.5" x14ac:dyDescent="0.45">
      <c r="A30" s="106">
        <v>202111005</v>
      </c>
      <c r="B30" s="55" t="s">
        <v>583</v>
      </c>
      <c r="C30" t="str">
        <f>VLOOKUP(B30,summary!$A$5:$B$5006,2,0)</f>
        <v>Food Coloring - Liquid)颜色-水</v>
      </c>
      <c r="D30" s="91">
        <v>1</v>
      </c>
      <c r="E30" s="77"/>
    </row>
    <row r="31" spans="1:5" ht="18.5" x14ac:dyDescent="0.45">
      <c r="A31" s="106">
        <v>202111005</v>
      </c>
      <c r="B31" s="55" t="s">
        <v>367</v>
      </c>
      <c r="C31" t="str">
        <f>VLOOKUP(B31,summary!$A$5:$B$5006,2,0)</f>
        <v>Dried Persimmon 柿子</v>
      </c>
      <c r="D31" s="91">
        <v>1</v>
      </c>
      <c r="E31" s="77"/>
    </row>
    <row r="32" spans="1:5" ht="18.5" x14ac:dyDescent="0.45">
      <c r="A32" s="106">
        <v>202111005</v>
      </c>
      <c r="B32" s="55" t="s">
        <v>331</v>
      </c>
      <c r="C32" t="str">
        <f>VLOOKUP(B32,summary!$A$5:$B$5006,2,0)</f>
        <v>Black Glutinous Rice 黑糯米</v>
      </c>
      <c r="D32" s="91">
        <v>1</v>
      </c>
      <c r="E32" s="77"/>
    </row>
    <row r="33" spans="1:5" ht="18.5" x14ac:dyDescent="0.45">
      <c r="A33" s="106">
        <v>202111005</v>
      </c>
      <c r="B33" s="55" t="s">
        <v>660</v>
      </c>
      <c r="C33" t="str">
        <f>VLOOKUP(B33,summary!$A$5:$B$5006,2,0)</f>
        <v>Chendol浆咯</v>
      </c>
      <c r="D33" s="91">
        <v>2</v>
      </c>
      <c r="E33" s="77"/>
    </row>
    <row r="34" spans="1:5" ht="18.5" x14ac:dyDescent="0.45">
      <c r="A34" s="106">
        <v>202111005</v>
      </c>
      <c r="B34" s="55" t="s">
        <v>361</v>
      </c>
      <c r="C34" t="str">
        <f>VLOOKUP(B34,summary!$A$5:$B$5006,2,0)</f>
        <v>Lotus Seed 莲子(无）</v>
      </c>
      <c r="D34" s="91">
        <v>1</v>
      </c>
      <c r="E34" s="77"/>
    </row>
    <row r="35" spans="1:5" ht="18.5" x14ac:dyDescent="0.45">
      <c r="A35" s="106">
        <v>202111005</v>
      </c>
      <c r="B35" s="55" t="s">
        <v>566</v>
      </c>
      <c r="C35" t="str">
        <f>VLOOKUP(B35,summary!$A$5:$B$5006,2,0)</f>
        <v>Lime 酸甘</v>
      </c>
      <c r="D35" s="91">
        <v>1</v>
      </c>
      <c r="E35" s="77"/>
    </row>
    <row r="36" spans="1:5" ht="18.5" x14ac:dyDescent="0.45">
      <c r="A36" s="106">
        <v>202111005</v>
      </c>
      <c r="B36" s="55" t="s">
        <v>565</v>
      </c>
      <c r="C36" t="str">
        <f>VLOOKUP(B36,summary!$A$5:$B$5006,2,0)</f>
        <v>Pandan Leaf 班兰叶</v>
      </c>
      <c r="D36" s="91">
        <v>1</v>
      </c>
      <c r="E36" s="77"/>
    </row>
    <row r="37" spans="1:5" ht="18.5" x14ac:dyDescent="0.45">
      <c r="A37" s="106">
        <v>202111005</v>
      </c>
      <c r="B37" s="55" t="s">
        <v>578</v>
      </c>
      <c r="C37" t="str">
        <f>VLOOKUP(B37,summary!$A$5:$B$5006,2,0)</f>
        <v>Yu Tiao 油条</v>
      </c>
      <c r="D37" s="91">
        <v>20</v>
      </c>
      <c r="E37" s="77"/>
    </row>
    <row r="38" spans="1:5" ht="18.5" x14ac:dyDescent="0.45">
      <c r="A38" s="106">
        <v>202111005</v>
      </c>
      <c r="B38" s="55" t="s">
        <v>545</v>
      </c>
      <c r="C38" t="str">
        <f>VLOOKUP(B38,summary!$A$5:$B$5006,2,0)</f>
        <v>Coconut Sugar椰糖</v>
      </c>
      <c r="D38" s="91">
        <v>1</v>
      </c>
      <c r="E38" s="77"/>
    </row>
    <row r="39" spans="1:5" ht="18.5" x14ac:dyDescent="0.45">
      <c r="A39" s="106">
        <v>202111006</v>
      </c>
      <c r="B39" s="55" t="s">
        <v>533</v>
      </c>
      <c r="C39" t="str">
        <f>VLOOKUP(B39,summary!$A$5:$B$5006,2,0)</f>
        <v>Brown Sugar 黑糖</v>
      </c>
      <c r="D39" s="91">
        <v>1</v>
      </c>
      <c r="E39" s="77"/>
    </row>
    <row r="40" spans="1:5" ht="18.5" x14ac:dyDescent="0.45">
      <c r="A40" s="106">
        <v>202111006</v>
      </c>
      <c r="B40" s="55" t="s">
        <v>340</v>
      </c>
      <c r="C40" t="str">
        <f>VLOOKUP(B40,summary!$A$5:$B$5006,2,0)</f>
        <v>Pearl Barley 薏米</v>
      </c>
      <c r="D40" s="91">
        <v>1</v>
      </c>
      <c r="E40" s="77"/>
    </row>
    <row r="41" spans="1:5" ht="18.5" x14ac:dyDescent="0.45">
      <c r="A41" s="106">
        <v>202111006</v>
      </c>
      <c r="B41" s="55" t="s">
        <v>294</v>
      </c>
      <c r="C41" t="str">
        <f>VLOOKUP(B41,summary!$A$5:$B$5006,2,0)</f>
        <v>Chin Chow  仙 草</v>
      </c>
      <c r="D41" s="91">
        <v>1</v>
      </c>
      <c r="E41" s="77"/>
    </row>
    <row r="42" spans="1:5" ht="18.5" x14ac:dyDescent="0.45">
      <c r="A42" s="106">
        <v>202111006</v>
      </c>
      <c r="B42" s="55" t="s">
        <v>299</v>
      </c>
      <c r="C42" t="str">
        <f>VLOOKUP(B42,summary!$A$5:$B$5006,2,0)</f>
        <v>Red Bean红豆</v>
      </c>
      <c r="D42" s="91">
        <v>1</v>
      </c>
      <c r="E42" s="77"/>
    </row>
    <row r="43" spans="1:5" ht="18.5" x14ac:dyDescent="0.45">
      <c r="A43" s="106">
        <v>202111006</v>
      </c>
      <c r="B43" s="55" t="s">
        <v>545</v>
      </c>
      <c r="C43" t="str">
        <f>VLOOKUP(B43,summary!$A$5:$B$5006,2,0)</f>
        <v>Coconut Sugar椰糖</v>
      </c>
      <c r="D43" s="91">
        <v>1</v>
      </c>
      <c r="E43" s="77"/>
    </row>
    <row r="44" spans="1:5" ht="18.5" x14ac:dyDescent="0.45">
      <c r="A44" s="106">
        <v>202111006</v>
      </c>
      <c r="B44" s="55" t="s">
        <v>900</v>
      </c>
      <c r="C44" t="str">
        <f>VLOOKUP(B44,summary!$A$5:$B$5006,2,0)</f>
        <v>CUSTOM MADE CHENDOL Chendol浆咯</v>
      </c>
      <c r="D44" s="91">
        <v>3</v>
      </c>
      <c r="E44" s="77"/>
    </row>
    <row r="45" spans="1:5" ht="18.5" x14ac:dyDescent="0.45">
      <c r="A45" s="106">
        <v>202111006</v>
      </c>
      <c r="B45" s="55" t="s">
        <v>565</v>
      </c>
      <c r="C45" t="str">
        <f>VLOOKUP(B45,summary!$A$5:$B$5006,2,0)</f>
        <v>Pandan Leaf 班兰叶</v>
      </c>
      <c r="D45" s="91">
        <v>1</v>
      </c>
      <c r="E45" s="77"/>
    </row>
    <row r="46" spans="1:5" ht="18.5" x14ac:dyDescent="0.45">
      <c r="A46" s="106">
        <v>202111007</v>
      </c>
      <c r="B46" s="55" t="s">
        <v>252</v>
      </c>
      <c r="C46" t="str">
        <f>VLOOKUP(B46,summary!$A$5:$B$5006,2,0)</f>
        <v>Sweet Potato Powder番薯粉</v>
      </c>
      <c r="D46" s="91">
        <v>2</v>
      </c>
      <c r="E46" s="77"/>
    </row>
    <row r="47" spans="1:5" ht="18.5" x14ac:dyDescent="0.45">
      <c r="A47" s="106">
        <v>202111007</v>
      </c>
      <c r="B47" s="55" t="s">
        <v>269</v>
      </c>
      <c r="C47" t="str">
        <f>VLOOKUP(B47,summary!$A$5:$B$5006,2,0)</f>
        <v>Potato Starch 风车粉</v>
      </c>
      <c r="D47" s="91">
        <v>4</v>
      </c>
      <c r="E47" s="77"/>
    </row>
    <row r="48" spans="1:5" ht="18.5" x14ac:dyDescent="0.45">
      <c r="A48" s="106">
        <v>202111007</v>
      </c>
      <c r="B48" s="55" t="s">
        <v>299</v>
      </c>
      <c r="C48" t="str">
        <f>VLOOKUP(B48,summary!$A$5:$B$5006,2,0)</f>
        <v>Red Bean红豆</v>
      </c>
      <c r="D48" s="91">
        <v>4</v>
      </c>
      <c r="E48" s="77"/>
    </row>
    <row r="49" spans="1:5" ht="18.5" x14ac:dyDescent="0.45">
      <c r="A49" s="106">
        <v>202111007</v>
      </c>
      <c r="B49" s="55" t="s">
        <v>322</v>
      </c>
      <c r="C49" t="str">
        <f>VLOOKUP(B49,summary!$A$5:$B$5006,2,0)</f>
        <v>Split Green Mung Bean豆畔</v>
      </c>
      <c r="D49" s="91">
        <v>2</v>
      </c>
      <c r="E49" s="77"/>
    </row>
    <row r="50" spans="1:5" ht="18.5" x14ac:dyDescent="0.45">
      <c r="A50" s="106">
        <v>202111007</v>
      </c>
      <c r="B50" s="55" t="s">
        <v>314</v>
      </c>
      <c r="C50" t="str">
        <f>VLOOKUP(B50,summary!$A$5:$B$5006,2,0)</f>
        <v>Green Bean 绿豆</v>
      </c>
      <c r="D50" s="91">
        <v>2</v>
      </c>
      <c r="E50" s="77"/>
    </row>
    <row r="51" spans="1:5" ht="18.5" x14ac:dyDescent="0.45">
      <c r="A51" s="106">
        <v>202111007</v>
      </c>
      <c r="B51" s="55" t="s">
        <v>347</v>
      </c>
      <c r="C51" t="str">
        <f>VLOOKUP(B51,summary!$A$5:$B$5006,2,0)</f>
        <v>Small Sago 小丸</v>
      </c>
      <c r="D51" s="91">
        <v>1</v>
      </c>
      <c r="E51" s="77"/>
    </row>
    <row r="52" spans="1:5" ht="18.5" x14ac:dyDescent="0.45">
      <c r="A52" s="106">
        <v>202111007</v>
      </c>
      <c r="B52" s="55" t="s">
        <v>338</v>
      </c>
      <c r="C52" t="str">
        <f>VLOOKUP(B52,summary!$A$5:$B$5006,2,0)</f>
        <v>White Wheat 大麦</v>
      </c>
      <c r="D52" s="91">
        <v>1</v>
      </c>
      <c r="E52" s="77"/>
    </row>
    <row r="53" spans="1:5" ht="18.5" x14ac:dyDescent="0.45">
      <c r="A53" s="106">
        <v>202111007</v>
      </c>
      <c r="B53" s="55" t="s">
        <v>351</v>
      </c>
      <c r="C53" t="str">
        <f>VLOOKUP(B53,summary!$A$5:$B$5006,2,0)</f>
        <v>Dried Longan 龙眼干</v>
      </c>
      <c r="D53" s="91">
        <v>4</v>
      </c>
      <c r="E53" s="77"/>
    </row>
    <row r="54" spans="1:5" ht="18.5" x14ac:dyDescent="0.45">
      <c r="A54" s="106">
        <v>202111007</v>
      </c>
      <c r="B54" s="55" t="s">
        <v>289</v>
      </c>
      <c r="C54" t="str">
        <f>VLOOKUP(B54,summary!$A$5:$B$5006,2,0)</f>
        <v>Atap Seeds in Syrup亚嗒子</v>
      </c>
      <c r="D54" s="91">
        <v>2</v>
      </c>
      <c r="E54" s="77"/>
    </row>
    <row r="55" spans="1:5" ht="18.5" x14ac:dyDescent="0.45">
      <c r="A55" s="106">
        <v>202111007</v>
      </c>
      <c r="B55" s="55" t="s">
        <v>461</v>
      </c>
      <c r="C55" t="str">
        <f>VLOOKUP(B55,summary!$A$5:$B$5006,2,0)</f>
        <v>Whole Corn玉米粒</v>
      </c>
      <c r="D55" s="91">
        <v>1</v>
      </c>
      <c r="E55" s="77"/>
    </row>
    <row r="56" spans="1:5" ht="18.5" x14ac:dyDescent="0.45">
      <c r="A56" s="106">
        <v>202111007</v>
      </c>
      <c r="B56" s="55" t="s">
        <v>355</v>
      </c>
      <c r="C56" t="str">
        <f>VLOOKUP(B56,summary!$A$5:$B$5006,2,0)</f>
        <v>Fungus 黄木耳</v>
      </c>
      <c r="D56" s="91">
        <v>1</v>
      </c>
      <c r="E56" s="77"/>
    </row>
    <row r="57" spans="1:5" ht="18.5" x14ac:dyDescent="0.45">
      <c r="A57" s="106">
        <v>202111008</v>
      </c>
      <c r="B57" s="55" t="s">
        <v>291</v>
      </c>
      <c r="C57" t="str">
        <f>VLOOKUP(B57,summary!$A$5:$B$5006,2,0)</f>
        <v>Atap Seeds in Syrup亚嗒子</v>
      </c>
      <c r="D57" s="91">
        <v>2</v>
      </c>
      <c r="E57" s="77"/>
    </row>
    <row r="58" spans="1:5" ht="18.5" x14ac:dyDescent="0.45">
      <c r="A58" s="106">
        <v>202111008</v>
      </c>
      <c r="B58" s="55" t="s">
        <v>658</v>
      </c>
      <c r="C58" t="str">
        <f>VLOOKUP(B58,summary!$A$5:$B$5006,2,0)</f>
        <v>Bobo Cha Cubes.摩摩喳喳</v>
      </c>
      <c r="D58" s="91">
        <v>1</v>
      </c>
      <c r="E58" s="77"/>
    </row>
    <row r="59" spans="1:5" ht="18.5" x14ac:dyDescent="0.45">
      <c r="A59" s="106">
        <v>202111008</v>
      </c>
      <c r="B59" s="55" t="s">
        <v>294</v>
      </c>
      <c r="C59" t="str">
        <f>VLOOKUP(B59,summary!$A$5:$B$5006,2,0)</f>
        <v>Chin Chow  仙 草</v>
      </c>
      <c r="D59" s="91">
        <v>1</v>
      </c>
      <c r="E59" s="77"/>
    </row>
    <row r="60" spans="1:5" ht="18.5" x14ac:dyDescent="0.45">
      <c r="A60" s="106">
        <v>202111008</v>
      </c>
      <c r="B60" s="55" t="s">
        <v>331</v>
      </c>
      <c r="C60" t="str">
        <f>VLOOKUP(B60,summary!$A$5:$B$5006,2,0)</f>
        <v>Black Glutinous Rice 黑糯米</v>
      </c>
      <c r="D60" s="91">
        <v>1</v>
      </c>
      <c r="E60" s="77"/>
    </row>
    <row r="61" spans="1:5" ht="18.5" x14ac:dyDescent="0.45">
      <c r="A61" s="106">
        <v>202111008</v>
      </c>
      <c r="B61" s="55" t="s">
        <v>335</v>
      </c>
      <c r="C61" t="str">
        <f>VLOOKUP(B61,summary!$A$5:$B$5006,2,0)</f>
        <v>White Glutinous Rice白糯米</v>
      </c>
      <c r="D61" s="91">
        <v>1</v>
      </c>
      <c r="E61" s="77"/>
    </row>
    <row r="62" spans="1:5" ht="18.5" x14ac:dyDescent="0.45">
      <c r="A62" s="106">
        <v>202111008</v>
      </c>
      <c r="B62" s="55" t="s">
        <v>545</v>
      </c>
      <c r="C62" t="str">
        <f>VLOOKUP(B62,summary!$A$5:$B$5006,2,0)</f>
        <v>Coconut Sugar椰糖</v>
      </c>
      <c r="D62" s="91">
        <v>1</v>
      </c>
      <c r="E62" s="77"/>
    </row>
    <row r="63" spans="1:5" ht="18.5" x14ac:dyDescent="0.45">
      <c r="A63" s="106">
        <v>202111008</v>
      </c>
      <c r="B63" s="55" t="s">
        <v>533</v>
      </c>
      <c r="C63" t="str">
        <f>VLOOKUP(B63,summary!$A$5:$B$5006,2,0)</f>
        <v>Brown Sugar 黑糖</v>
      </c>
      <c r="D63" s="91">
        <v>1</v>
      </c>
      <c r="E63" s="77"/>
    </row>
    <row r="64" spans="1:5" ht="18.5" x14ac:dyDescent="0.45">
      <c r="A64" s="106">
        <v>202111008</v>
      </c>
      <c r="B64" s="55" t="s">
        <v>446</v>
      </c>
      <c r="C64" t="str">
        <f>VLOOKUP(B64,summary!$A$5:$B$5006,2,0)</f>
        <v>Lychee in Syrup荔枝</v>
      </c>
      <c r="D64" s="91">
        <v>2</v>
      </c>
      <c r="E64" s="77"/>
    </row>
    <row r="65" spans="1:5" ht="18.5" x14ac:dyDescent="0.45">
      <c r="A65" s="106">
        <v>202111008</v>
      </c>
      <c r="B65" s="55" t="s">
        <v>454</v>
      </c>
      <c r="C65" t="str">
        <f>VLOOKUP(B65,summary!$A$5:$B$5006,2,0)</f>
        <v>Fruit Cocktail杂果</v>
      </c>
      <c r="D65" s="91">
        <v>1</v>
      </c>
      <c r="E65" s="77"/>
    </row>
    <row r="66" spans="1:5" ht="18.5" x14ac:dyDescent="0.45">
      <c r="A66" s="106">
        <v>202111008</v>
      </c>
      <c r="B66" s="55" t="s">
        <v>297</v>
      </c>
      <c r="C66" t="str">
        <f>VLOOKUP(B66,summary!$A$5:$B$5006,2,0)</f>
        <v>GingKo Nut (Peel off)白果仁</v>
      </c>
      <c r="D66" s="91">
        <v>2</v>
      </c>
      <c r="E66" s="77"/>
    </row>
    <row r="67" spans="1:5" ht="18.5" x14ac:dyDescent="0.45">
      <c r="A67" s="106">
        <v>202111008</v>
      </c>
      <c r="B67" s="55" t="s">
        <v>660</v>
      </c>
      <c r="C67" t="str">
        <f>VLOOKUP(B67,summary!$A$5:$B$5006,2,0)</f>
        <v>Chendol浆咯</v>
      </c>
      <c r="D67" s="91">
        <v>3</v>
      </c>
      <c r="E67" s="77"/>
    </row>
    <row r="68" spans="1:5" ht="18.5" x14ac:dyDescent="0.45">
      <c r="A68" s="106">
        <v>202111008</v>
      </c>
      <c r="B68" s="55" t="s">
        <v>572</v>
      </c>
      <c r="C68" t="str">
        <f>VLOOKUP(B68,summary!$A$5:$B$5006,2,0)</f>
        <v>Ginger 老姜</v>
      </c>
      <c r="D68" s="91">
        <v>1</v>
      </c>
      <c r="E68" s="77"/>
    </row>
    <row r="69" spans="1:5" ht="18.5" x14ac:dyDescent="0.45">
      <c r="A69" s="106">
        <v>202111008</v>
      </c>
      <c r="B69" s="55" t="s">
        <v>566</v>
      </c>
      <c r="C69" t="str">
        <f>VLOOKUP(B69,summary!$A$5:$B$5006,2,0)</f>
        <v>Lime 酸甘</v>
      </c>
      <c r="D69" s="91">
        <v>1</v>
      </c>
      <c r="E69" s="77"/>
    </row>
    <row r="70" spans="1:5" ht="18.5" x14ac:dyDescent="0.45">
      <c r="A70" s="106">
        <v>202111008</v>
      </c>
      <c r="B70" s="55" t="s">
        <v>565</v>
      </c>
      <c r="C70" t="str">
        <f>VLOOKUP(B70,summary!$A$5:$B$5006,2,0)</f>
        <v>Pandan Leaf 班兰叶</v>
      </c>
      <c r="D70" s="91">
        <v>2</v>
      </c>
      <c r="E70" s="77"/>
    </row>
    <row r="71" spans="1:5" ht="18.5" x14ac:dyDescent="0.45">
      <c r="A71" s="106">
        <v>202111008</v>
      </c>
      <c r="B71" s="55" t="s">
        <v>559</v>
      </c>
      <c r="C71" t="str">
        <f>VLOOKUP(B71,summary!$A$5:$B$5006,2,0)</f>
        <v>Sweet Potato 番薯</v>
      </c>
      <c r="D71" s="91">
        <v>30</v>
      </c>
      <c r="E71" s="77"/>
    </row>
    <row r="72" spans="1:5" ht="18.5" x14ac:dyDescent="0.45">
      <c r="A72" s="106">
        <v>202111008</v>
      </c>
      <c r="B72" s="55" t="s">
        <v>562</v>
      </c>
      <c r="C72" t="str">
        <f>VLOOKUP(B72,summary!$A$5:$B$5006,2,0)</f>
        <v>Yam 芋头</v>
      </c>
      <c r="D72" s="91">
        <v>4</v>
      </c>
      <c r="E72" s="77"/>
    </row>
    <row r="73" spans="1:5" ht="18.5" x14ac:dyDescent="0.45">
      <c r="A73" s="106">
        <v>202111008</v>
      </c>
      <c r="B73" s="55" t="s">
        <v>578</v>
      </c>
      <c r="C73" t="str">
        <f>VLOOKUP(B73,summary!$A$5:$B$5006,2,0)</f>
        <v>Yu Tiao 油条</v>
      </c>
      <c r="D73" s="91">
        <v>20</v>
      </c>
      <c r="E73" s="77"/>
    </row>
    <row r="74" spans="1:5" ht="18.5" x14ac:dyDescent="0.45">
      <c r="A74" s="106">
        <v>202111009</v>
      </c>
      <c r="B74" s="55" t="s">
        <v>340</v>
      </c>
      <c r="C74" t="str">
        <f>VLOOKUP(B74,summary!$A$5:$B$5006,2,0)</f>
        <v>Pearl Barley 薏米</v>
      </c>
      <c r="D74" s="91">
        <v>1</v>
      </c>
      <c r="E74" s="77"/>
    </row>
    <row r="75" spans="1:5" ht="18.5" x14ac:dyDescent="0.45">
      <c r="A75" s="106">
        <v>202111009</v>
      </c>
      <c r="B75" s="55" t="s">
        <v>658</v>
      </c>
      <c r="C75" t="str">
        <f>VLOOKUP(B75,summary!$A$5:$B$5006,2,0)</f>
        <v>Bobo Cha Cubes.摩摩喳喳</v>
      </c>
      <c r="D75" s="91">
        <v>1</v>
      </c>
      <c r="E75" s="77"/>
    </row>
    <row r="76" spans="1:5" ht="18.5" x14ac:dyDescent="0.45">
      <c r="A76" s="106">
        <v>202111009</v>
      </c>
      <c r="B76" s="55" t="s">
        <v>351</v>
      </c>
      <c r="C76" t="str">
        <f>VLOOKUP(B76,summary!$A$5:$B$5006,2,0)</f>
        <v>Dried Longan 龙眼干</v>
      </c>
      <c r="D76" s="91">
        <v>1</v>
      </c>
      <c r="E76" s="77"/>
    </row>
    <row r="77" spans="1:5" ht="18.5" x14ac:dyDescent="0.45">
      <c r="A77" s="106">
        <v>202111009</v>
      </c>
      <c r="B77" s="55" t="s">
        <v>291</v>
      </c>
      <c r="C77" t="str">
        <f>VLOOKUP(B77,summary!$A$5:$B$5006,2,0)</f>
        <v>Atap Seeds in Syrup亚嗒子</v>
      </c>
      <c r="D77" s="91">
        <v>2</v>
      </c>
      <c r="E77" s="77"/>
    </row>
    <row r="78" spans="1:5" ht="18.5" x14ac:dyDescent="0.45">
      <c r="A78" s="106">
        <v>202111009</v>
      </c>
      <c r="B78" s="55" t="s">
        <v>299</v>
      </c>
      <c r="C78" t="str">
        <f>VLOOKUP(B78,summary!$A$5:$B$5006,2,0)</f>
        <v>Red Bean红豆</v>
      </c>
      <c r="D78" s="91">
        <v>1</v>
      </c>
      <c r="E78" s="77"/>
    </row>
    <row r="79" spans="1:5" ht="18.5" x14ac:dyDescent="0.45">
      <c r="A79" s="106">
        <v>202111009</v>
      </c>
      <c r="B79" s="55" t="s">
        <v>314</v>
      </c>
      <c r="C79" t="str">
        <f>VLOOKUP(B79,summary!$A$5:$B$5006,2,0)</f>
        <v>Green Bean 绿豆</v>
      </c>
      <c r="D79" s="91">
        <v>1</v>
      </c>
      <c r="E79" s="77"/>
    </row>
    <row r="80" spans="1:5" ht="18.5" x14ac:dyDescent="0.45">
      <c r="A80" s="106">
        <v>202111009</v>
      </c>
      <c r="B80" s="55" t="s">
        <v>458</v>
      </c>
      <c r="C80" t="str">
        <f>VLOOKUP(B80,summary!$A$5:$B$5006,2,0)</f>
        <v>Cream Corn玉米浆</v>
      </c>
      <c r="D80" s="91">
        <v>1</v>
      </c>
      <c r="E80" s="77"/>
    </row>
    <row r="81" spans="1:5" ht="18.5" x14ac:dyDescent="0.45">
      <c r="A81" s="106">
        <v>202111009</v>
      </c>
      <c r="B81" s="55" t="s">
        <v>297</v>
      </c>
      <c r="C81" t="str">
        <f>VLOOKUP(B81,summary!$A$5:$B$5006,2,0)</f>
        <v>GingKo Nut (Peel off)白果仁</v>
      </c>
      <c r="D81" s="91">
        <v>1</v>
      </c>
      <c r="E81" s="77"/>
    </row>
    <row r="82" spans="1:5" ht="18.5" x14ac:dyDescent="0.45">
      <c r="A82" s="106">
        <v>202111009</v>
      </c>
      <c r="B82" s="55" t="s">
        <v>441</v>
      </c>
      <c r="C82" t="str">
        <f>VLOOKUP(B82,summary!$A$5:$B$5006,2,0)</f>
        <v>Longan in Syrup龙眼</v>
      </c>
      <c r="D82" s="91">
        <v>1</v>
      </c>
      <c r="E82" s="77"/>
    </row>
    <row r="83" spans="1:5" ht="18.5" x14ac:dyDescent="0.45">
      <c r="A83" s="106">
        <v>202111009</v>
      </c>
      <c r="B83" s="55" t="s">
        <v>446</v>
      </c>
      <c r="C83" t="str">
        <f>VLOOKUP(B83,summary!$A$5:$B$5006,2,0)</f>
        <v>Lychee in Syrup荔枝</v>
      </c>
      <c r="D83" s="91">
        <v>2</v>
      </c>
      <c r="E83" s="77"/>
    </row>
    <row r="84" spans="1:5" ht="18.5" x14ac:dyDescent="0.45">
      <c r="A84" s="106">
        <v>202111009</v>
      </c>
      <c r="B84" s="55" t="s">
        <v>562</v>
      </c>
      <c r="C84" t="str">
        <f>VLOOKUP(B84,summary!$A$5:$B$5006,2,0)</f>
        <v>Yam 芋头</v>
      </c>
      <c r="D84" s="91">
        <v>6</v>
      </c>
      <c r="E84" s="77"/>
    </row>
    <row r="85" spans="1:5" ht="18.5" x14ac:dyDescent="0.45">
      <c r="A85" s="106">
        <v>202111009</v>
      </c>
      <c r="B85" s="55" t="s">
        <v>559</v>
      </c>
      <c r="C85" t="str">
        <f>VLOOKUP(B85,summary!$A$5:$B$5006,2,0)</f>
        <v>Sweet Potato 番薯</v>
      </c>
      <c r="D85" s="91">
        <v>20</v>
      </c>
      <c r="E85" s="77"/>
    </row>
    <row r="86" spans="1:5" ht="18.5" x14ac:dyDescent="0.45">
      <c r="A86" s="106">
        <v>202111009</v>
      </c>
      <c r="B86" s="55" t="s">
        <v>578</v>
      </c>
      <c r="C86" t="str">
        <f>VLOOKUP(B86,summary!$A$5:$B$5006,2,0)</f>
        <v>Yu Tiao 油条</v>
      </c>
      <c r="D86" s="91">
        <v>10</v>
      </c>
      <c r="E86" s="77"/>
    </row>
    <row r="87" spans="1:5" ht="18.5" x14ac:dyDescent="0.45">
      <c r="A87" s="106">
        <v>202111010</v>
      </c>
      <c r="B87" s="55" t="s">
        <v>537</v>
      </c>
      <c r="C87" t="str">
        <f>VLOOKUP(B87,summary!$A$5:$B$5006,2,0)</f>
        <v>Fine Sugar 白糖</v>
      </c>
      <c r="D87" s="91">
        <v>2</v>
      </c>
      <c r="E87" s="77"/>
    </row>
    <row r="88" spans="1:5" ht="18.5" x14ac:dyDescent="0.45">
      <c r="A88" s="106">
        <v>202111011</v>
      </c>
      <c r="B88" s="55" t="s">
        <v>637</v>
      </c>
      <c r="C88" t="str">
        <f>VLOOKUP(B88,summary!$A$5:$B$5006,2,0)</f>
        <v xml:space="preserve">Fresh Soursop 红毛榴莲 </v>
      </c>
      <c r="D88" s="91">
        <v>2</v>
      </c>
      <c r="E88" s="77"/>
    </row>
    <row r="89" spans="1:5" ht="18.5" x14ac:dyDescent="0.45">
      <c r="A89" s="106">
        <v>202111011</v>
      </c>
      <c r="B89" s="55" t="s">
        <v>200</v>
      </c>
      <c r="C89" t="str">
        <f>VLOOKUP(B89,summary!$A$5:$B$5006,2,0)</f>
        <v>Tadpole蝌蚪</v>
      </c>
      <c r="D89" s="91">
        <v>3</v>
      </c>
      <c r="E89" s="77"/>
    </row>
    <row r="90" spans="1:5" ht="18.5" x14ac:dyDescent="0.45">
      <c r="A90" s="106">
        <v>202111011</v>
      </c>
      <c r="B90" s="55" t="s">
        <v>289</v>
      </c>
      <c r="C90" t="str">
        <f>VLOOKUP(B90,summary!$A$5:$B$5006,2,0)</f>
        <v>Atap Seeds in Syrup亚嗒子</v>
      </c>
      <c r="D90" s="91">
        <v>8</v>
      </c>
      <c r="E90" s="77"/>
    </row>
    <row r="91" spans="1:5" ht="18.5" x14ac:dyDescent="0.45">
      <c r="A91" s="106">
        <v>202111011</v>
      </c>
      <c r="B91" s="55" t="s">
        <v>441</v>
      </c>
      <c r="C91" t="str">
        <f>VLOOKUP(B91,summary!$A$5:$B$5006,2,0)</f>
        <v>Longan in Syrup龙眼</v>
      </c>
      <c r="D91" s="91">
        <v>1</v>
      </c>
      <c r="E91" s="77"/>
    </row>
    <row r="92" spans="1:5" ht="18.5" x14ac:dyDescent="0.45">
      <c r="A92" s="106">
        <v>202111011</v>
      </c>
      <c r="B92" s="55" t="s">
        <v>579</v>
      </c>
      <c r="C92" t="str">
        <f>VLOOKUP(B92,summary!$A$5:$B$5006,2,0)</f>
        <v>Food Coloring - Liquid)颜色-水</v>
      </c>
      <c r="D92" s="91">
        <v>2</v>
      </c>
      <c r="E92" s="77"/>
    </row>
    <row r="93" spans="1:5" ht="18.5" x14ac:dyDescent="0.45">
      <c r="A93" s="106">
        <v>202111011</v>
      </c>
      <c r="B93" s="55" t="s">
        <v>583</v>
      </c>
      <c r="C93" t="str">
        <f>VLOOKUP(B93,summary!$A$5:$B$5006,2,0)</f>
        <v>Food Coloring - Liquid)颜色-水</v>
      </c>
      <c r="D93" s="91">
        <v>3</v>
      </c>
      <c r="E93" s="77"/>
    </row>
    <row r="94" spans="1:5" ht="18.5" x14ac:dyDescent="0.45">
      <c r="A94" s="106">
        <v>202111012</v>
      </c>
      <c r="B94" s="55" t="s">
        <v>227</v>
      </c>
      <c r="C94" t="str">
        <f>VLOOKUP(B94,summary!$A$5:$B$5006,2,0)</f>
        <v>Agar Agar Powder (Rose)菜燕粉</v>
      </c>
      <c r="D94" s="91">
        <v>3</v>
      </c>
      <c r="E94" s="77"/>
    </row>
    <row r="95" spans="1:5" ht="18.5" x14ac:dyDescent="0.45">
      <c r="A95" s="106">
        <v>202111012</v>
      </c>
      <c r="B95" s="55" t="s">
        <v>440</v>
      </c>
      <c r="C95" t="str">
        <f>VLOOKUP(B95,summary!$A$5:$B$5006,2,0)</f>
        <v>Aloe Vera芦荟 10MM</v>
      </c>
      <c r="D95" s="91">
        <v>1</v>
      </c>
      <c r="E95" s="77"/>
    </row>
    <row r="96" spans="1:5" ht="18.5" customHeight="1" x14ac:dyDescent="0.45">
      <c r="A96" s="106">
        <v>202111013</v>
      </c>
      <c r="B96" s="55" t="s">
        <v>495</v>
      </c>
      <c r="C96" t="str">
        <f>VLOOKUP(B96,summary!$A$5:$B$5006,2,0)</f>
        <v>Coconut Milk 椰浆</v>
      </c>
      <c r="D96" s="91">
        <v>4</v>
      </c>
      <c r="E96" s="77"/>
    </row>
    <row r="97" spans="1:5" ht="18.5" customHeight="1" x14ac:dyDescent="0.45">
      <c r="A97" s="106">
        <v>202111014</v>
      </c>
      <c r="B97" s="55" t="s">
        <v>647</v>
      </c>
      <c r="C97" t="str">
        <f>VLOOKUP(B97,summary!$A$5:$B$5006,2,0)</f>
        <v>Mango Puree芒果</v>
      </c>
      <c r="D97" s="91">
        <v>2</v>
      </c>
      <c r="E97" s="77"/>
    </row>
    <row r="98" spans="1:5" ht="18.5" customHeight="1" x14ac:dyDescent="0.45">
      <c r="A98" s="106">
        <v>202111014</v>
      </c>
      <c r="B98" s="55" t="s">
        <v>667</v>
      </c>
      <c r="C98" t="str">
        <f>VLOOKUP(B98,summary!$A$5:$B$5006,2,0)</f>
        <v>Pong Thai Hai (Wet) 碰大海</v>
      </c>
      <c r="D98" s="91">
        <v>3</v>
      </c>
      <c r="E98" s="77"/>
    </row>
    <row r="99" spans="1:5" ht="18.5" customHeight="1" x14ac:dyDescent="0.45">
      <c r="A99" s="106">
        <v>202111014</v>
      </c>
      <c r="B99" s="55" t="s">
        <v>200</v>
      </c>
      <c r="C99" t="str">
        <f>VLOOKUP(B99,summary!$A$5:$B$5006,2,0)</f>
        <v>Tadpole蝌蚪</v>
      </c>
      <c r="D99" s="91">
        <v>2</v>
      </c>
      <c r="E99" s="77"/>
    </row>
    <row r="100" spans="1:5" ht="18.5" customHeight="1" x14ac:dyDescent="0.45">
      <c r="A100" s="106">
        <v>202111014</v>
      </c>
      <c r="B100" s="55" t="s">
        <v>299</v>
      </c>
      <c r="C100" t="str">
        <f>VLOOKUP(B100,summary!$A$5:$B$5006,2,0)</f>
        <v>Red Bean红豆</v>
      </c>
      <c r="D100" s="91">
        <v>1</v>
      </c>
      <c r="E100" s="77"/>
    </row>
    <row r="101" spans="1:5" ht="18.5" customHeight="1" x14ac:dyDescent="0.45">
      <c r="A101" s="106">
        <v>202111014</v>
      </c>
      <c r="B101" s="55" t="s">
        <v>314</v>
      </c>
      <c r="C101" t="str">
        <f>VLOOKUP(B101,summary!$A$5:$B$5006,2,0)</f>
        <v>Green Bean 绿豆</v>
      </c>
      <c r="D101" s="91">
        <v>1</v>
      </c>
      <c r="E101" s="77"/>
    </row>
    <row r="102" spans="1:5" ht="18.5" customHeight="1" x14ac:dyDescent="0.45">
      <c r="A102" s="106">
        <v>202111014</v>
      </c>
      <c r="B102" s="55" t="s">
        <v>354</v>
      </c>
      <c r="C102" t="str">
        <f>VLOOKUP(B102,summary!$A$5:$B$5006,2,0)</f>
        <v>Dried Longan 龙眼干</v>
      </c>
      <c r="D102" s="91">
        <v>1</v>
      </c>
      <c r="E102" s="77"/>
    </row>
    <row r="103" spans="1:5" ht="18.5" customHeight="1" x14ac:dyDescent="0.45">
      <c r="A103" s="106">
        <v>202111014</v>
      </c>
      <c r="B103" s="55" t="s">
        <v>331</v>
      </c>
      <c r="C103" t="str">
        <f>VLOOKUP(B103,summary!$A$5:$B$5006,2,0)</f>
        <v>Black Glutinous Rice 黑糯米</v>
      </c>
      <c r="D103" s="91">
        <v>1</v>
      </c>
      <c r="E103" s="77"/>
    </row>
    <row r="104" spans="1:5" ht="18.5" customHeight="1" x14ac:dyDescent="0.45">
      <c r="A104" s="106">
        <v>202111014</v>
      </c>
      <c r="B104" s="55" t="s">
        <v>441</v>
      </c>
      <c r="C104" t="str">
        <f>VLOOKUP(B104,summary!$A$5:$B$5006,2,0)</f>
        <v>Longan in Syrup龙眼</v>
      </c>
      <c r="D104" s="91">
        <v>1</v>
      </c>
      <c r="E104" s="77"/>
    </row>
    <row r="105" spans="1:5" ht="18.5" customHeight="1" x14ac:dyDescent="0.45">
      <c r="A105" s="106">
        <v>202111015</v>
      </c>
      <c r="B105" s="55" t="s">
        <v>646</v>
      </c>
      <c r="C105" t="str">
        <f>VLOOKUP(B105,summary!$A$5:$B$5006,2,0)</f>
        <v>Durian Puree 榴莲</v>
      </c>
      <c r="D105" s="78">
        <v>1</v>
      </c>
      <c r="E105" s="77"/>
    </row>
    <row r="106" spans="1:5" ht="18.5" customHeight="1" x14ac:dyDescent="0.45">
      <c r="A106" s="106">
        <v>202111015</v>
      </c>
      <c r="B106" s="55" t="s">
        <v>647</v>
      </c>
      <c r="C106" t="str">
        <f>VLOOKUP(B106,summary!$A$5:$B$5006,2,0)</f>
        <v>Mango Puree芒果</v>
      </c>
      <c r="D106" s="78">
        <v>3</v>
      </c>
      <c r="E106" s="77"/>
    </row>
    <row r="107" spans="1:5" ht="18.5" customHeight="1" x14ac:dyDescent="0.45">
      <c r="A107" s="106">
        <v>202111015</v>
      </c>
      <c r="B107" s="55" t="s">
        <v>660</v>
      </c>
      <c r="C107" t="str">
        <f>VLOOKUP(B107,summary!$A$5:$B$5006,2,0)</f>
        <v>Chendol浆咯</v>
      </c>
      <c r="D107" s="78">
        <v>1</v>
      </c>
      <c r="E107" s="77"/>
    </row>
    <row r="108" spans="1:5" ht="18.5" customHeight="1" x14ac:dyDescent="0.45">
      <c r="A108" s="106">
        <v>202111015</v>
      </c>
      <c r="B108" s="55" t="s">
        <v>637</v>
      </c>
      <c r="C108" t="str">
        <f>VLOOKUP(B108,summary!$A$5:$B$5006,2,0)</f>
        <v xml:space="preserve">Fresh Soursop 红毛榴莲 </v>
      </c>
      <c r="D108" s="78">
        <v>1</v>
      </c>
      <c r="E108" s="77"/>
    </row>
    <row r="109" spans="1:5" ht="18.5" customHeight="1" x14ac:dyDescent="0.45">
      <c r="A109" s="106">
        <v>202111015</v>
      </c>
      <c r="B109" s="55" t="s">
        <v>289</v>
      </c>
      <c r="C109" t="str">
        <f>VLOOKUP(B109,summary!$A$5:$B$5006,2,0)</f>
        <v>Atap Seeds in Syrup亚嗒子</v>
      </c>
      <c r="D109" s="78">
        <v>1</v>
      </c>
      <c r="E109" s="77"/>
    </row>
    <row r="110" spans="1:5" ht="18.5" customHeight="1" x14ac:dyDescent="0.45">
      <c r="A110" s="106">
        <v>202111015</v>
      </c>
      <c r="B110" s="78" t="s">
        <v>313</v>
      </c>
      <c r="C110" t="str">
        <f>VLOOKUP(B110,summary!$A$5:$B$5006,2,0)</f>
        <v>Green Bean 绿豆</v>
      </c>
      <c r="D110" s="78">
        <v>1</v>
      </c>
      <c r="E110" s="77"/>
    </row>
    <row r="111" spans="1:5" ht="18.5" customHeight="1" x14ac:dyDescent="0.45">
      <c r="A111" s="106">
        <v>202111015</v>
      </c>
      <c r="B111" s="55" t="s">
        <v>331</v>
      </c>
      <c r="C111" t="str">
        <f>VLOOKUP(B111,summary!$A$5:$B$5006,2,0)</f>
        <v>Black Glutinous Rice 黑糯米</v>
      </c>
      <c r="D111" s="78">
        <v>1</v>
      </c>
      <c r="E111" s="77"/>
    </row>
    <row r="112" spans="1:5" ht="18.5" customHeight="1" x14ac:dyDescent="0.45">
      <c r="A112" s="106">
        <v>202111015</v>
      </c>
      <c r="B112" s="55" t="s">
        <v>340</v>
      </c>
      <c r="C112" t="str">
        <f>VLOOKUP(B112,summary!$A$5:$B$5006,2,0)</f>
        <v>Pearl Barley 薏米</v>
      </c>
      <c r="D112" s="78">
        <v>1</v>
      </c>
      <c r="E112" s="77"/>
    </row>
    <row r="113" spans="1:5" ht="18.5" customHeight="1" x14ac:dyDescent="0.45">
      <c r="A113" s="106">
        <v>202111015</v>
      </c>
      <c r="B113" s="55" t="s">
        <v>351</v>
      </c>
      <c r="C113" t="str">
        <f>VLOOKUP(B113,summary!$A$5:$B$5006,2,0)</f>
        <v>Dried Longan 龙眼干</v>
      </c>
      <c r="D113" s="78">
        <v>4</v>
      </c>
      <c r="E113" s="77"/>
    </row>
    <row r="114" spans="1:5" ht="18.5" customHeight="1" x14ac:dyDescent="0.45">
      <c r="A114" s="106">
        <v>202111015</v>
      </c>
      <c r="B114" s="55" t="s">
        <v>322</v>
      </c>
      <c r="C114" t="str">
        <f>VLOOKUP(B114,summary!$A$5:$B$5006,2,0)</f>
        <v>Split Green Mung Bean豆畔</v>
      </c>
      <c r="D114" s="78">
        <v>1</v>
      </c>
      <c r="E114" s="77"/>
    </row>
    <row r="115" spans="1:5" ht="18.5" customHeight="1" x14ac:dyDescent="0.45">
      <c r="A115" s="106">
        <v>202111015</v>
      </c>
      <c r="B115" s="55" t="s">
        <v>338</v>
      </c>
      <c r="C115" t="str">
        <f>VLOOKUP(B115,summary!$A$5:$B$5006,2,0)</f>
        <v>White Wheat 大麦</v>
      </c>
      <c r="D115" s="78">
        <v>1</v>
      </c>
      <c r="E115" s="77"/>
    </row>
    <row r="116" spans="1:5" ht="18.5" customHeight="1" x14ac:dyDescent="0.45">
      <c r="A116" s="106">
        <v>202111015</v>
      </c>
      <c r="B116" s="55" t="s">
        <v>470</v>
      </c>
      <c r="C116" t="str">
        <f>VLOOKUP(B116,summary!$A$5:$B$5006,2,0)</f>
        <v>Carnation Milk三花淡奶水</v>
      </c>
      <c r="D116" s="78">
        <v>1</v>
      </c>
      <c r="E116" s="77"/>
    </row>
    <row r="117" spans="1:5" ht="18.5" customHeight="1" x14ac:dyDescent="0.45">
      <c r="A117" s="106">
        <v>202111015</v>
      </c>
      <c r="B117" s="55" t="s">
        <v>537</v>
      </c>
      <c r="C117" t="str">
        <f>VLOOKUP(B117,summary!$A$5:$B$5006,2,0)</f>
        <v>Fine Sugar 白糖</v>
      </c>
      <c r="D117" s="78">
        <v>2</v>
      </c>
      <c r="E117" s="77"/>
    </row>
    <row r="118" spans="1:5" ht="18.5" customHeight="1" x14ac:dyDescent="0.45">
      <c r="A118" s="106">
        <v>202111015</v>
      </c>
      <c r="B118" s="55" t="s">
        <v>430</v>
      </c>
      <c r="C118" t="str">
        <f>VLOOKUP(B118,summary!$A$5:$B$5006,2,0)</f>
        <v>Sea Coconut海底椰</v>
      </c>
      <c r="D118" s="78">
        <v>1</v>
      </c>
      <c r="E118" s="77"/>
    </row>
    <row r="119" spans="1:5" ht="18.5" customHeight="1" x14ac:dyDescent="0.45">
      <c r="A119" s="106">
        <v>202111015</v>
      </c>
      <c r="B119" s="55" t="s">
        <v>559</v>
      </c>
      <c r="C119" t="str">
        <f>VLOOKUP(B119,summary!$A$5:$B$5006,2,0)</f>
        <v>Sweet Potato 番薯</v>
      </c>
      <c r="D119" s="78">
        <v>35</v>
      </c>
      <c r="E119" s="77"/>
    </row>
    <row r="120" spans="1:5" ht="18.5" customHeight="1" x14ac:dyDescent="0.45">
      <c r="A120" s="106">
        <v>202111015</v>
      </c>
      <c r="B120" s="55" t="s">
        <v>562</v>
      </c>
      <c r="C120" t="str">
        <f>VLOOKUP(B120,summary!$A$5:$B$5006,2,0)</f>
        <v>Yam 芋头</v>
      </c>
      <c r="D120" s="78">
        <v>5</v>
      </c>
      <c r="E120" s="77"/>
    </row>
    <row r="121" spans="1:5" ht="18.5" customHeight="1" x14ac:dyDescent="0.45">
      <c r="A121" s="106">
        <v>202111015</v>
      </c>
      <c r="B121" s="55" t="s">
        <v>565</v>
      </c>
      <c r="C121" t="str">
        <f>VLOOKUP(B121,summary!$A$5:$B$5006,2,0)</f>
        <v>Pandan Leaf 班兰叶</v>
      </c>
      <c r="D121" s="78">
        <v>3</v>
      </c>
      <c r="E121" s="77"/>
    </row>
    <row r="122" spans="1:5" ht="18.5" customHeight="1" x14ac:dyDescent="0.45">
      <c r="A122" s="106">
        <v>202111015</v>
      </c>
      <c r="B122" s="55" t="s">
        <v>566</v>
      </c>
      <c r="C122" t="str">
        <f>VLOOKUP(B122,summary!$A$5:$B$5006,2,0)</f>
        <v>Lime 酸甘</v>
      </c>
      <c r="D122" s="78">
        <v>1</v>
      </c>
      <c r="E122" s="77"/>
    </row>
    <row r="123" spans="1:5" ht="18.5" customHeight="1" x14ac:dyDescent="0.45">
      <c r="A123" s="106">
        <v>202111016</v>
      </c>
      <c r="B123" s="55" t="s">
        <v>658</v>
      </c>
      <c r="C123" t="str">
        <f>VLOOKUP(B123,summary!$A$5:$B$5006,2,0)</f>
        <v>Bobo Cha Cubes.摩摩喳喳</v>
      </c>
      <c r="D123" s="78">
        <v>2</v>
      </c>
      <c r="E123" s="77"/>
    </row>
    <row r="124" spans="1:5" ht="18.5" customHeight="1" x14ac:dyDescent="0.45">
      <c r="A124" s="106">
        <v>202111016</v>
      </c>
      <c r="B124" s="55" t="s">
        <v>667</v>
      </c>
      <c r="C124" t="str">
        <f>VLOOKUP(B124,summary!$A$5:$B$5006,2,0)</f>
        <v>Pong Thai Hai (Wet) 碰大海</v>
      </c>
      <c r="D124" s="78">
        <v>1</v>
      </c>
      <c r="E124" s="77"/>
    </row>
    <row r="125" spans="1:5" ht="18.5" customHeight="1" x14ac:dyDescent="0.45">
      <c r="A125" s="106">
        <v>202111016</v>
      </c>
      <c r="B125" s="55" t="s">
        <v>252</v>
      </c>
      <c r="C125" t="str">
        <f>VLOOKUP(B125,summary!$A$5:$B$5006,2,0)</f>
        <v>Sweet Potato Powder番薯粉</v>
      </c>
      <c r="D125" s="78">
        <v>1</v>
      </c>
      <c r="E125" s="77"/>
    </row>
    <row r="126" spans="1:5" ht="18.5" customHeight="1" x14ac:dyDescent="0.45">
      <c r="A126" s="106">
        <v>202111016</v>
      </c>
      <c r="B126" s="55" t="s">
        <v>269</v>
      </c>
      <c r="C126" t="str">
        <f>VLOOKUP(B126,summary!$A$5:$B$5006,2,0)</f>
        <v>Potato Starch 风车粉</v>
      </c>
      <c r="D126" s="78">
        <v>1</v>
      </c>
      <c r="E126" s="77"/>
    </row>
    <row r="127" spans="1:5" ht="18.5" customHeight="1" x14ac:dyDescent="0.45">
      <c r="A127" s="106">
        <v>202111016</v>
      </c>
      <c r="B127" s="55" t="s">
        <v>291</v>
      </c>
      <c r="C127" t="str">
        <f>VLOOKUP(B127,summary!$A$5:$B$5006,2,0)</f>
        <v>Atap Seeds in Syrup亚嗒子</v>
      </c>
      <c r="D127" s="78">
        <v>2</v>
      </c>
      <c r="E127" s="77"/>
    </row>
    <row r="128" spans="1:5" ht="18.5" customHeight="1" x14ac:dyDescent="0.45">
      <c r="A128" s="106">
        <v>202111016</v>
      </c>
      <c r="B128" s="55" t="s">
        <v>305</v>
      </c>
      <c r="C128" t="str">
        <f>VLOOKUP(B128,summary!$A$5:$B$5006,2,0)</f>
        <v>Small Red Bean小红豆</v>
      </c>
      <c r="D128" s="78">
        <v>4</v>
      </c>
      <c r="E128" s="77"/>
    </row>
    <row r="129" spans="1:5" ht="18.5" customHeight="1" x14ac:dyDescent="0.45">
      <c r="A129" s="106">
        <v>202111016</v>
      </c>
      <c r="B129" s="55" t="s">
        <v>314</v>
      </c>
      <c r="C129" t="str">
        <f>VLOOKUP(B129,summary!$A$5:$B$5006,2,0)</f>
        <v>Green Bean 绿豆</v>
      </c>
      <c r="D129" s="78">
        <v>3</v>
      </c>
      <c r="E129" s="77"/>
    </row>
    <row r="130" spans="1:5" ht="18.5" customHeight="1" x14ac:dyDescent="0.45">
      <c r="A130" s="106">
        <v>202111016</v>
      </c>
      <c r="B130" s="55" t="s">
        <v>331</v>
      </c>
      <c r="C130" t="str">
        <f>VLOOKUP(B130,summary!$A$5:$B$5006,2,0)</f>
        <v>Black Glutinous Rice 黑糯米</v>
      </c>
      <c r="D130" s="78">
        <v>2</v>
      </c>
      <c r="E130" s="77"/>
    </row>
    <row r="131" spans="1:5" ht="18.5" customHeight="1" x14ac:dyDescent="0.45">
      <c r="A131" s="106">
        <v>202111016</v>
      </c>
      <c r="B131" s="55" t="s">
        <v>340</v>
      </c>
      <c r="C131" t="str">
        <f>VLOOKUP(B131,summary!$A$5:$B$5006,2,0)</f>
        <v>Pearl Barley 薏米</v>
      </c>
      <c r="D131" s="78">
        <v>1</v>
      </c>
      <c r="E131" s="77"/>
    </row>
    <row r="132" spans="1:5" ht="18.5" customHeight="1" x14ac:dyDescent="0.45">
      <c r="A132" s="106">
        <v>202111016</v>
      </c>
      <c r="B132" s="55" t="s">
        <v>359</v>
      </c>
      <c r="C132" t="str">
        <f>VLOOKUP(B132,summary!$A$5:$B$5006,2,0)</f>
        <v>Fungus黄 木耳朵</v>
      </c>
      <c r="D132" s="78">
        <v>1</v>
      </c>
      <c r="E132" s="77"/>
    </row>
    <row r="133" spans="1:5" ht="18.5" customHeight="1" x14ac:dyDescent="0.45">
      <c r="A133" s="106">
        <v>202111016</v>
      </c>
      <c r="B133" s="55" t="s">
        <v>484</v>
      </c>
      <c r="C133" t="str">
        <f>VLOOKUP(B133,summary!$A$5:$B$5006,2,0)</f>
        <v>GingKo Nut白果罐</v>
      </c>
      <c r="D133" s="78">
        <v>1</v>
      </c>
      <c r="E133" s="77"/>
    </row>
    <row r="134" spans="1:5" ht="18.5" customHeight="1" x14ac:dyDescent="0.45">
      <c r="A134" s="106">
        <v>202111016</v>
      </c>
      <c r="B134" s="55" t="s">
        <v>495</v>
      </c>
      <c r="C134" t="str">
        <f>VLOOKUP(B134,summary!$A$5:$B$5006,2,0)</f>
        <v>Coconut Milk 椰浆</v>
      </c>
      <c r="D134" s="78">
        <v>1</v>
      </c>
      <c r="E134" s="77"/>
    </row>
    <row r="135" spans="1:5" ht="18.5" customHeight="1" x14ac:dyDescent="0.45">
      <c r="A135" s="106">
        <v>202111016</v>
      </c>
      <c r="B135" s="55" t="s">
        <v>558</v>
      </c>
      <c r="C135" t="str">
        <f>VLOOKUP(B135,summary!$A$5:$B$5006,2,0)</f>
        <v>Tapioca木薯</v>
      </c>
      <c r="D135" s="78">
        <v>10</v>
      </c>
      <c r="E135" s="77"/>
    </row>
    <row r="136" spans="1:5" ht="18.5" customHeight="1" x14ac:dyDescent="0.45">
      <c r="A136" s="106">
        <v>202111016</v>
      </c>
      <c r="B136" s="55" t="s">
        <v>565</v>
      </c>
      <c r="C136" t="str">
        <f>VLOOKUP(B136,summary!$A$5:$B$5006,2,0)</f>
        <v>Pandan Leaf 班兰叶</v>
      </c>
      <c r="D136" s="78">
        <v>5</v>
      </c>
      <c r="E136" s="77"/>
    </row>
    <row r="137" spans="1:5" ht="18.5" customHeight="1" x14ac:dyDescent="0.45">
      <c r="A137" s="106">
        <v>202111016</v>
      </c>
      <c r="B137" s="55" t="s">
        <v>566</v>
      </c>
      <c r="C137" t="str">
        <f>VLOOKUP(B137,summary!$A$5:$B$5006,2,0)</f>
        <v>Lime 酸甘</v>
      </c>
      <c r="D137" s="78">
        <v>1</v>
      </c>
      <c r="E137" s="77"/>
    </row>
    <row r="138" spans="1:5" ht="18.5" customHeight="1" x14ac:dyDescent="0.45">
      <c r="A138" s="106">
        <v>202111017</v>
      </c>
      <c r="B138" s="55" t="s">
        <v>340</v>
      </c>
      <c r="C138" t="str">
        <f>VLOOKUP(B138,summary!$A$5:$B$5006,2,0)</f>
        <v>Pearl Barley 薏米</v>
      </c>
      <c r="D138" s="78">
        <v>2</v>
      </c>
      <c r="E138" s="77"/>
    </row>
    <row r="139" spans="1:5" ht="18.5" customHeight="1" x14ac:dyDescent="0.45">
      <c r="A139" s="106">
        <v>202111018</v>
      </c>
      <c r="B139" s="55" t="s">
        <v>639</v>
      </c>
      <c r="C139" t="str">
        <f>VLOOKUP(B139,summary!$A$5:$B$5006,2,0)</f>
        <v xml:space="preserve">Fresh Soursop 红毛榴莲 </v>
      </c>
      <c r="D139" s="78">
        <v>1</v>
      </c>
      <c r="E139" s="77"/>
    </row>
    <row r="140" spans="1:5" ht="18.5" customHeight="1" x14ac:dyDescent="0.45">
      <c r="A140" s="106">
        <v>202111018</v>
      </c>
      <c r="B140" s="55" t="s">
        <v>647</v>
      </c>
      <c r="C140" t="str">
        <f>VLOOKUP(B140,summary!$A$5:$B$5006,2,0)</f>
        <v>Mango Puree芒果</v>
      </c>
      <c r="D140" s="78">
        <v>2</v>
      </c>
      <c r="E140" s="77"/>
    </row>
    <row r="141" spans="1:5" ht="18.5" customHeight="1" x14ac:dyDescent="0.45">
      <c r="A141" s="106">
        <v>202111018</v>
      </c>
      <c r="B141" s="55" t="s">
        <v>658</v>
      </c>
      <c r="C141" t="str">
        <f>VLOOKUP(B141,summary!$A$5:$B$5006,2,0)</f>
        <v>Bobo Cha Cubes.摩摩喳喳</v>
      </c>
      <c r="D141" s="78">
        <v>1</v>
      </c>
      <c r="E141" s="77"/>
    </row>
    <row r="142" spans="1:5" ht="18.5" customHeight="1" x14ac:dyDescent="0.45">
      <c r="A142" s="106">
        <v>202111018</v>
      </c>
      <c r="B142" s="55" t="s">
        <v>667</v>
      </c>
      <c r="C142" t="str">
        <f>VLOOKUP(B142,summary!$A$5:$B$5006,2,0)</f>
        <v>Pong Thai Hai (Wet) 碰大海</v>
      </c>
      <c r="D142" s="78">
        <v>2</v>
      </c>
      <c r="E142" s="77"/>
    </row>
    <row r="143" spans="1:5" ht="18.5" customHeight="1" x14ac:dyDescent="0.45">
      <c r="A143" s="106">
        <v>202111018</v>
      </c>
      <c r="B143" s="55" t="s">
        <v>291</v>
      </c>
      <c r="C143" t="str">
        <f>VLOOKUP(B143,summary!$A$5:$B$5006,2,0)</f>
        <v>Atap Seeds in Syrup亚嗒子</v>
      </c>
      <c r="D143" s="78">
        <v>2</v>
      </c>
      <c r="E143" s="77"/>
    </row>
    <row r="144" spans="1:5" ht="18.5" customHeight="1" x14ac:dyDescent="0.45">
      <c r="A144" s="106">
        <v>202111018</v>
      </c>
      <c r="B144" s="55" t="s">
        <v>299</v>
      </c>
      <c r="C144" t="str">
        <f>VLOOKUP(B144,summary!$A$5:$B$5006,2,0)</f>
        <v>Red Bean红豆</v>
      </c>
      <c r="D144" s="78">
        <v>3</v>
      </c>
      <c r="E144" s="77"/>
    </row>
    <row r="145" spans="1:5" ht="18.5" customHeight="1" x14ac:dyDescent="0.45">
      <c r="A145" s="106">
        <v>202111018</v>
      </c>
      <c r="B145" s="55" t="s">
        <v>314</v>
      </c>
      <c r="C145" t="str">
        <f>VLOOKUP(B145,summary!$A$5:$B$5006,2,0)</f>
        <v>Green Bean 绿豆</v>
      </c>
      <c r="D145" s="78">
        <v>2</v>
      </c>
      <c r="E145" s="77"/>
    </row>
    <row r="146" spans="1:5" ht="18.5" customHeight="1" x14ac:dyDescent="0.45">
      <c r="A146" s="106">
        <v>202111018</v>
      </c>
      <c r="B146" s="55" t="s">
        <v>331</v>
      </c>
      <c r="C146" t="str">
        <f>VLOOKUP(B146,summary!$A$5:$B$5006,2,0)</f>
        <v>Black Glutinous Rice 黑糯米</v>
      </c>
      <c r="D146" s="78">
        <v>2</v>
      </c>
      <c r="E146" s="77"/>
    </row>
    <row r="147" spans="1:5" ht="18.5" customHeight="1" x14ac:dyDescent="0.45">
      <c r="A147" s="106">
        <v>202111018</v>
      </c>
      <c r="B147" s="55" t="s">
        <v>347</v>
      </c>
      <c r="C147" t="str">
        <f>VLOOKUP(B147,summary!$A$5:$B$5006,2,0)</f>
        <v>Small Sago 小丸</v>
      </c>
      <c r="D147" s="78">
        <v>1</v>
      </c>
      <c r="E147" s="77"/>
    </row>
    <row r="148" spans="1:5" ht="18.5" customHeight="1" x14ac:dyDescent="0.45">
      <c r="A148" s="106">
        <v>202111018</v>
      </c>
      <c r="B148" s="55" t="s">
        <v>343</v>
      </c>
      <c r="C148" t="str">
        <f>VLOOKUP(B148,summary!$A$5:$B$5006,2,0)</f>
        <v>Big Sago 大丸</v>
      </c>
      <c r="D148" s="78">
        <v>1</v>
      </c>
      <c r="E148" s="77"/>
    </row>
    <row r="149" spans="1:5" ht="18.5" customHeight="1" x14ac:dyDescent="0.45">
      <c r="A149" s="106">
        <v>202111018</v>
      </c>
      <c r="B149" s="55" t="s">
        <v>359</v>
      </c>
      <c r="C149" t="str">
        <f>VLOOKUP(B149,summary!$A$5:$B$5006,2,0)</f>
        <v>Fungus黄 木耳朵</v>
      </c>
      <c r="D149" s="78">
        <v>1</v>
      </c>
      <c r="E149" s="77"/>
    </row>
    <row r="150" spans="1:5" ht="18.5" customHeight="1" x14ac:dyDescent="0.45">
      <c r="A150" s="106">
        <v>202111018</v>
      </c>
      <c r="B150" s="55" t="s">
        <v>265</v>
      </c>
      <c r="C150" t="str">
        <f>VLOOKUP(B150,summary!$A$5:$B$5006,2,0)</f>
        <v>Potato Starch 风车粉</v>
      </c>
      <c r="D150" s="78">
        <v>1</v>
      </c>
      <c r="E150" s="77"/>
    </row>
    <row r="151" spans="1:5" ht="18.5" customHeight="1" x14ac:dyDescent="0.45">
      <c r="A151" s="106">
        <v>202111018</v>
      </c>
      <c r="B151" s="55" t="s">
        <v>254</v>
      </c>
      <c r="C151" t="str">
        <f>VLOOKUP(B151,summary!$A$5:$B$5006,2,0)</f>
        <v>Sweet Potato Powder番薯粉</v>
      </c>
      <c r="D151" s="78">
        <v>1</v>
      </c>
      <c r="E151" s="77"/>
    </row>
    <row r="152" spans="1:5" ht="18.5" customHeight="1" x14ac:dyDescent="0.45">
      <c r="A152" s="106">
        <v>202111018</v>
      </c>
      <c r="B152" s="55" t="s">
        <v>374</v>
      </c>
      <c r="C152" t="str">
        <f>VLOOKUP(B152,summary!$A$5:$B$5006,2,0)</f>
        <v>Bean Curd Sheet 腐竹</v>
      </c>
      <c r="D152" s="78">
        <v>20</v>
      </c>
      <c r="E152" s="77"/>
    </row>
    <row r="153" spans="1:5" ht="18.5" customHeight="1" x14ac:dyDescent="0.45">
      <c r="A153" s="106">
        <v>202111018</v>
      </c>
      <c r="B153" s="55" t="s">
        <v>200</v>
      </c>
      <c r="C153" t="str">
        <f>VLOOKUP(B153,summary!$A$5:$B$5006,2,0)</f>
        <v>Tadpole蝌蚪</v>
      </c>
      <c r="D153" s="78">
        <v>2</v>
      </c>
      <c r="E153" s="77"/>
    </row>
    <row r="154" spans="1:5" ht="18.5" customHeight="1" x14ac:dyDescent="0.45">
      <c r="A154" s="106">
        <v>202111018</v>
      </c>
      <c r="B154" s="55" t="s">
        <v>426</v>
      </c>
      <c r="C154" t="str">
        <f>VLOOKUP(B154,summary!$A$5:$B$5006,2,0)</f>
        <v>Sea Coconut海底椰</v>
      </c>
      <c r="D154" s="78">
        <v>1</v>
      </c>
      <c r="E154" s="77"/>
    </row>
    <row r="155" spans="1:5" ht="18.5" customHeight="1" x14ac:dyDescent="0.45">
      <c r="A155" s="106">
        <v>202111018</v>
      </c>
      <c r="B155" s="55" t="s">
        <v>441</v>
      </c>
      <c r="C155" t="str">
        <f>VLOOKUP(B155,summary!$A$5:$B$5006,2,0)</f>
        <v>Longan in Syrup龙眼</v>
      </c>
      <c r="D155" s="78">
        <v>1</v>
      </c>
      <c r="E155" s="77"/>
    </row>
    <row r="156" spans="1:5" ht="18.5" customHeight="1" x14ac:dyDescent="0.45">
      <c r="A156" s="106">
        <v>202111018</v>
      </c>
      <c r="B156" s="55" t="s">
        <v>484</v>
      </c>
      <c r="C156" t="str">
        <f>VLOOKUP(B156,summary!$A$5:$B$5006,2,0)</f>
        <v>GingKo Nut白果罐</v>
      </c>
      <c r="D156" s="78">
        <v>2</v>
      </c>
      <c r="E156" s="77"/>
    </row>
    <row r="157" spans="1:5" ht="18.5" customHeight="1" x14ac:dyDescent="0.45">
      <c r="A157" s="106">
        <v>202111018</v>
      </c>
      <c r="B157" s="55" t="s">
        <v>492</v>
      </c>
      <c r="C157" t="str">
        <f>VLOOKUP(B157,summary!$A$5:$B$5006,2,0)</f>
        <v>Water Chestnut 马蹄 - 箱</v>
      </c>
      <c r="D157" s="78">
        <v>1</v>
      </c>
      <c r="E157" s="77"/>
    </row>
    <row r="158" spans="1:5" ht="18.5" customHeight="1" x14ac:dyDescent="0.45">
      <c r="A158" s="106">
        <v>202111018</v>
      </c>
      <c r="B158" s="55" t="s">
        <v>495</v>
      </c>
      <c r="C158" t="str">
        <f>VLOOKUP(B158,summary!$A$5:$B$5006,2,0)</f>
        <v>Coconut Milk 椰浆</v>
      </c>
      <c r="D158" s="78">
        <v>3</v>
      </c>
      <c r="E158" s="77"/>
    </row>
    <row r="159" spans="1:5" ht="18.5" customHeight="1" x14ac:dyDescent="0.45">
      <c r="A159" s="106">
        <v>202111018</v>
      </c>
      <c r="B159" s="55" t="s">
        <v>565</v>
      </c>
      <c r="C159" t="str">
        <f>VLOOKUP(B159,summary!$A$5:$B$5006,2,0)</f>
        <v>Pandan Leaf 班兰叶</v>
      </c>
      <c r="D159" s="78">
        <v>2</v>
      </c>
      <c r="E159" s="77"/>
    </row>
    <row r="160" spans="1:5" ht="18.5" customHeight="1" x14ac:dyDescent="0.45">
      <c r="A160" s="106">
        <v>202111018</v>
      </c>
      <c r="B160" s="55" t="s">
        <v>566</v>
      </c>
      <c r="C160" t="str">
        <f>VLOOKUP(B160,summary!$A$5:$B$5006,2,0)</f>
        <v>Lime 酸甘</v>
      </c>
      <c r="D160" s="78">
        <v>2</v>
      </c>
      <c r="E160" s="77"/>
    </row>
    <row r="161" spans="1:5" ht="18.5" customHeight="1" x14ac:dyDescent="0.45">
      <c r="A161" s="106">
        <v>202111018</v>
      </c>
      <c r="B161" s="55" t="s">
        <v>454</v>
      </c>
      <c r="C161" t="str">
        <f>VLOOKUP(B161,summary!$A$5:$B$5006,2,0)</f>
        <v>Fruit Cocktail杂果</v>
      </c>
      <c r="D161" s="78">
        <v>1</v>
      </c>
      <c r="E161" s="77"/>
    </row>
    <row r="162" spans="1:5" ht="18.5" customHeight="1" x14ac:dyDescent="0.45">
      <c r="A162" s="106">
        <v>202111019</v>
      </c>
      <c r="B162" s="55" t="s">
        <v>660</v>
      </c>
      <c r="C162" t="str">
        <f>VLOOKUP(B162,summary!$A$5:$B$5006,2,0)</f>
        <v>Chendol浆咯</v>
      </c>
      <c r="D162" s="78">
        <v>1</v>
      </c>
      <c r="E162" s="77"/>
    </row>
    <row r="163" spans="1:5" ht="18.5" customHeight="1" x14ac:dyDescent="0.45">
      <c r="A163" s="106">
        <v>202111019</v>
      </c>
      <c r="B163" s="55" t="s">
        <v>294</v>
      </c>
      <c r="C163" t="str">
        <f>VLOOKUP(B163,summary!$A$5:$B$5006,2,0)</f>
        <v>Chin Chow  仙 草</v>
      </c>
      <c r="D163" s="78">
        <v>4</v>
      </c>
      <c r="E163" s="77"/>
    </row>
    <row r="164" spans="1:5" ht="18.5" customHeight="1" x14ac:dyDescent="0.45">
      <c r="A164" s="106">
        <v>202111019</v>
      </c>
      <c r="B164" s="55" t="s">
        <v>299</v>
      </c>
      <c r="C164" t="str">
        <f>VLOOKUP(B164,summary!$A$5:$B$5006,2,0)</f>
        <v>Red Bean红豆</v>
      </c>
      <c r="D164" s="78">
        <v>1</v>
      </c>
      <c r="E164" s="77"/>
    </row>
    <row r="165" spans="1:5" ht="18.5" customHeight="1" x14ac:dyDescent="0.45">
      <c r="A165" s="106">
        <v>202111019</v>
      </c>
      <c r="B165" s="55" t="s">
        <v>340</v>
      </c>
      <c r="C165" t="str">
        <f>VLOOKUP(B165,summary!$A$5:$B$5006,2,0)</f>
        <v>Pearl Barley 薏米</v>
      </c>
      <c r="D165" s="78">
        <v>2</v>
      </c>
      <c r="E165" s="77"/>
    </row>
    <row r="166" spans="1:5" ht="18.5" customHeight="1" x14ac:dyDescent="0.45">
      <c r="A166" s="106">
        <v>202111019</v>
      </c>
      <c r="B166" s="55" t="s">
        <v>351</v>
      </c>
      <c r="C166" t="str">
        <f>VLOOKUP(B166,summary!$A$5:$B$5006,2,0)</f>
        <v>Dried Longan 龙眼干</v>
      </c>
      <c r="D166" s="78">
        <v>1</v>
      </c>
      <c r="E166" s="77"/>
    </row>
    <row r="167" spans="1:5" ht="18.5" customHeight="1" x14ac:dyDescent="0.45">
      <c r="A167" s="106">
        <v>202111019</v>
      </c>
      <c r="B167" s="55" t="s">
        <v>433</v>
      </c>
      <c r="C167" t="str">
        <f>VLOOKUP(B167,summary!$A$5:$B$5006,2,0)</f>
        <v>Sea Coconut海底椰</v>
      </c>
      <c r="D167" s="78">
        <v>1</v>
      </c>
      <c r="E167" s="77"/>
    </row>
    <row r="168" spans="1:5" ht="18.5" customHeight="1" x14ac:dyDescent="0.45">
      <c r="A168" s="106">
        <v>202111019</v>
      </c>
      <c r="B168" s="55" t="s">
        <v>501</v>
      </c>
      <c r="C168" t="str">
        <f>VLOOKUP(B168,summary!$A$5:$B$5006,2,0)</f>
        <v>Coconut Milk 椰浆</v>
      </c>
      <c r="D168" s="78">
        <v>1</v>
      </c>
      <c r="E168" s="77"/>
    </row>
    <row r="169" spans="1:5" ht="18.5" customHeight="1" x14ac:dyDescent="0.45">
      <c r="A169" s="106">
        <v>202111020</v>
      </c>
      <c r="B169" s="55" t="s">
        <v>221</v>
      </c>
      <c r="C169" t="str">
        <f>VLOOKUP(B169,summary!$A$5:$B$5006,2,0)</f>
        <v>Jelly Powder 文头雪粉</v>
      </c>
      <c r="D169" s="78">
        <v>1</v>
      </c>
      <c r="E169" s="77"/>
    </row>
    <row r="170" spans="1:5" ht="18.5" customHeight="1" x14ac:dyDescent="0.45">
      <c r="A170" s="106">
        <v>202111020</v>
      </c>
      <c r="B170" s="55" t="s">
        <v>294</v>
      </c>
      <c r="C170" t="str">
        <f>VLOOKUP(B170,summary!$A$5:$B$5006,2,0)</f>
        <v>Chin Chow  仙 草</v>
      </c>
      <c r="D170" s="78">
        <v>1</v>
      </c>
      <c r="E170" s="77"/>
    </row>
    <row r="171" spans="1:5" ht="18.5" customHeight="1" x14ac:dyDescent="0.45">
      <c r="A171" s="106">
        <v>202111020</v>
      </c>
      <c r="B171" s="55" t="s">
        <v>351</v>
      </c>
      <c r="C171" t="str">
        <f>VLOOKUP(B171,summary!$A$5:$B$5006,2,0)</f>
        <v>Dried Longan 龙眼干</v>
      </c>
      <c r="D171" s="78">
        <v>1</v>
      </c>
      <c r="E171" s="77"/>
    </row>
    <row r="172" spans="1:5" ht="18.5" customHeight="1" x14ac:dyDescent="0.45">
      <c r="A172" s="106">
        <v>202111020</v>
      </c>
      <c r="B172" s="55" t="s">
        <v>367</v>
      </c>
      <c r="C172" t="str">
        <f>VLOOKUP(B172,summary!$A$5:$B$5006,2,0)</f>
        <v>Dried Persimmon 柿子</v>
      </c>
      <c r="D172" s="78">
        <v>1</v>
      </c>
      <c r="E172" s="77"/>
    </row>
    <row r="173" spans="1:5" ht="18.5" customHeight="1" x14ac:dyDescent="0.45">
      <c r="A173" s="106">
        <v>202111020</v>
      </c>
      <c r="B173" s="55" t="s">
        <v>458</v>
      </c>
      <c r="C173" t="str">
        <f>VLOOKUP(B173,summary!$A$5:$B$5006,2,0)</f>
        <v>Cream Corn玉米浆</v>
      </c>
      <c r="D173" s="78">
        <v>1</v>
      </c>
      <c r="E173" s="77"/>
    </row>
    <row r="174" spans="1:5" ht="18.5" customHeight="1" x14ac:dyDescent="0.45">
      <c r="A174" s="106">
        <v>202111020</v>
      </c>
      <c r="B174" s="55" t="s">
        <v>461</v>
      </c>
      <c r="C174" t="str">
        <f>VLOOKUP(B174,summary!$A$5:$B$5006,2,0)</f>
        <v>Whole Corn玉米粒</v>
      </c>
      <c r="D174" s="78">
        <v>1</v>
      </c>
      <c r="E174" s="77"/>
    </row>
    <row r="175" spans="1:5" ht="18.5" customHeight="1" x14ac:dyDescent="0.45">
      <c r="A175" s="106">
        <v>202111020</v>
      </c>
      <c r="B175" s="55" t="s">
        <v>495</v>
      </c>
      <c r="C175" t="str">
        <f>VLOOKUP(B175,summary!$A$5:$B$5006,2,0)</f>
        <v>Coconut Milk 椰浆</v>
      </c>
      <c r="D175" s="78">
        <v>1</v>
      </c>
      <c r="E175" s="77"/>
    </row>
    <row r="176" spans="1:5" ht="18.5" customHeight="1" x14ac:dyDescent="0.45">
      <c r="A176" s="106">
        <v>202111021</v>
      </c>
      <c r="B176" s="55" t="s">
        <v>264</v>
      </c>
      <c r="C176" t="str">
        <f>VLOOKUP(B176,summary!$A$5:$B$5006,2,0)</f>
        <v>Tapioca Flour 茨粉</v>
      </c>
      <c r="D176" s="78">
        <v>20</v>
      </c>
      <c r="E176" s="77"/>
    </row>
    <row r="177" spans="1:5" ht="18.5" customHeight="1" x14ac:dyDescent="0.45">
      <c r="A177" s="106">
        <v>202111021</v>
      </c>
      <c r="B177" s="55" t="s">
        <v>495</v>
      </c>
      <c r="C177" t="str">
        <f>VLOOKUP(B177,summary!$A$5:$B$5006,2,0)</f>
        <v>Coconut Milk 椰浆</v>
      </c>
      <c r="D177" s="55">
        <v>3</v>
      </c>
      <c r="E177" s="77"/>
    </row>
    <row r="178" spans="1:5" ht="18.5" customHeight="1" x14ac:dyDescent="0.45">
      <c r="A178" s="106">
        <v>202111022</v>
      </c>
      <c r="B178" s="55" t="s">
        <v>305</v>
      </c>
      <c r="C178" t="str">
        <f>VLOOKUP(B178,summary!$A$5:$B$5006,2,0)</f>
        <v>Small Red Bean小红豆</v>
      </c>
      <c r="D178" s="55">
        <v>1</v>
      </c>
      <c r="E178" s="77"/>
    </row>
    <row r="179" spans="1:5" ht="18.5" customHeight="1" x14ac:dyDescent="0.45">
      <c r="A179" s="106">
        <v>202111022</v>
      </c>
      <c r="B179" s="55" t="s">
        <v>299</v>
      </c>
      <c r="C179" t="str">
        <f>VLOOKUP(B179,summary!$A$5:$B$5006,2,0)</f>
        <v>Red Bean红豆</v>
      </c>
      <c r="D179" s="55">
        <v>1</v>
      </c>
      <c r="E179" s="77"/>
    </row>
    <row r="180" spans="1:5" ht="18.5" customHeight="1" x14ac:dyDescent="0.45">
      <c r="A180" s="106">
        <v>202111022</v>
      </c>
      <c r="B180" s="55" t="s">
        <v>314</v>
      </c>
      <c r="C180" t="str">
        <f>VLOOKUP(B180,summary!$A$5:$B$5006,2,0)</f>
        <v>Green Bean 绿豆</v>
      </c>
      <c r="D180" s="55">
        <v>1</v>
      </c>
      <c r="E180" s="77"/>
    </row>
    <row r="181" spans="1:5" ht="18.5" customHeight="1" x14ac:dyDescent="0.45">
      <c r="A181" s="106">
        <v>202111022</v>
      </c>
      <c r="B181" s="55" t="s">
        <v>331</v>
      </c>
      <c r="C181" t="str">
        <f>VLOOKUP(B181,summary!$A$5:$B$5006,2,0)</f>
        <v>Black Glutinous Rice 黑糯米</v>
      </c>
      <c r="D181" s="55">
        <v>1</v>
      </c>
      <c r="E181" s="77"/>
    </row>
    <row r="182" spans="1:5" ht="18.5" customHeight="1" x14ac:dyDescent="0.45">
      <c r="A182" s="106">
        <v>202111022</v>
      </c>
      <c r="B182" s="55" t="s">
        <v>340</v>
      </c>
      <c r="C182" t="str">
        <f>VLOOKUP(B182,summary!$A$5:$B$5006,2,0)</f>
        <v>Pearl Barley 薏米</v>
      </c>
      <c r="D182" s="55">
        <v>1</v>
      </c>
      <c r="E182" s="77"/>
    </row>
    <row r="183" spans="1:5" ht="18.5" customHeight="1" x14ac:dyDescent="0.45">
      <c r="A183" s="106">
        <v>202111022</v>
      </c>
      <c r="B183" s="55" t="s">
        <v>343</v>
      </c>
      <c r="C183" t="str">
        <f>VLOOKUP(B183,summary!$A$5:$B$5006,2,0)</f>
        <v>Big Sago 大丸</v>
      </c>
      <c r="D183" s="55">
        <v>1</v>
      </c>
      <c r="E183" s="77"/>
    </row>
    <row r="184" spans="1:5" ht="18.5" customHeight="1" x14ac:dyDescent="0.45">
      <c r="A184" s="106">
        <v>202111022</v>
      </c>
      <c r="B184" s="55" t="s">
        <v>347</v>
      </c>
      <c r="C184" t="str">
        <f>VLOOKUP(B184,summary!$A$5:$B$5006,2,0)</f>
        <v>Small Sago 小丸</v>
      </c>
      <c r="D184" s="55">
        <v>1</v>
      </c>
      <c r="E184" s="77"/>
    </row>
    <row r="185" spans="1:5" ht="18.5" customHeight="1" x14ac:dyDescent="0.45">
      <c r="A185" s="106">
        <v>202111022</v>
      </c>
      <c r="B185" s="55" t="s">
        <v>351</v>
      </c>
      <c r="C185" t="str">
        <f>VLOOKUP(B185,summary!$A$5:$B$5006,2,0)</f>
        <v>Dried Longan 龙眼干</v>
      </c>
      <c r="D185" s="55">
        <v>1</v>
      </c>
      <c r="E185" s="77"/>
    </row>
    <row r="186" spans="1:5" ht="18.5" customHeight="1" x14ac:dyDescent="0.45">
      <c r="A186" s="106">
        <v>202111022</v>
      </c>
      <c r="B186" s="55" t="s">
        <v>458</v>
      </c>
      <c r="C186" t="str">
        <f>VLOOKUP(B186,summary!$A$5:$B$5006,2,0)</f>
        <v>Cream Corn玉米浆</v>
      </c>
      <c r="D186" s="55">
        <v>1</v>
      </c>
      <c r="E186" s="77"/>
    </row>
    <row r="187" spans="1:5" ht="18.5" customHeight="1" x14ac:dyDescent="0.45">
      <c r="A187" s="106">
        <v>202111022</v>
      </c>
      <c r="B187" s="55" t="s">
        <v>495</v>
      </c>
      <c r="C187" t="str">
        <f>VLOOKUP(B187,summary!$A$5:$B$5006,2,0)</f>
        <v>Coconut Milk 椰浆</v>
      </c>
      <c r="D187" s="78">
        <v>1</v>
      </c>
      <c r="E187" s="77"/>
    </row>
    <row r="188" spans="1:5" ht="18.5" customHeight="1" x14ac:dyDescent="0.45">
      <c r="A188" s="106">
        <v>202111022</v>
      </c>
      <c r="B188" s="55" t="s">
        <v>530</v>
      </c>
      <c r="C188" t="str">
        <f>VLOOKUP(B188,summary!$A$5:$B$5006,2,0)</f>
        <v>Rock Sugar冰糖</v>
      </c>
      <c r="D188" s="78">
        <v>1</v>
      </c>
      <c r="E188" s="77"/>
    </row>
    <row r="189" spans="1:5" ht="18.5" customHeight="1" x14ac:dyDescent="0.45">
      <c r="A189" s="106">
        <v>202111022</v>
      </c>
      <c r="B189" s="55" t="s">
        <v>559</v>
      </c>
      <c r="C189" t="str">
        <f>VLOOKUP(B189,summary!$A$5:$B$5006,2,0)</f>
        <v>Sweet Potato 番薯</v>
      </c>
      <c r="D189" s="78">
        <v>2</v>
      </c>
      <c r="E189" s="77"/>
    </row>
    <row r="190" spans="1:5" ht="18.5" customHeight="1" x14ac:dyDescent="0.45">
      <c r="A190" s="106">
        <v>202111023</v>
      </c>
      <c r="B190" s="55" t="s">
        <v>667</v>
      </c>
      <c r="C190" t="str">
        <f>VLOOKUP(B190,summary!$A$5:$B$5006,2,0)</f>
        <v>Pong Thai Hai (Wet) 碰大海</v>
      </c>
      <c r="D190" s="78">
        <v>5</v>
      </c>
      <c r="E190" s="77"/>
    </row>
    <row r="191" spans="1:5" ht="18.5" customHeight="1" x14ac:dyDescent="0.45">
      <c r="A191" s="106">
        <v>202111023</v>
      </c>
      <c r="B191" s="55" t="s">
        <v>265</v>
      </c>
      <c r="C191" t="str">
        <f>VLOOKUP(B191,summary!$A$5:$B$5006,2,0)</f>
        <v>Potato Starch 风车粉</v>
      </c>
      <c r="D191" s="78">
        <v>1</v>
      </c>
      <c r="E191" s="77"/>
    </row>
    <row r="192" spans="1:5" ht="18.5" customHeight="1" x14ac:dyDescent="0.45">
      <c r="A192" s="106">
        <v>202111023</v>
      </c>
      <c r="B192" s="55" t="s">
        <v>291</v>
      </c>
      <c r="C192" t="str">
        <f>VLOOKUP(B192,summary!$A$5:$B$5006,2,0)</f>
        <v>Atap Seeds in Syrup亚嗒子</v>
      </c>
      <c r="D192" s="78">
        <v>3</v>
      </c>
      <c r="E192" s="77"/>
    </row>
    <row r="193" spans="1:5" ht="18.5" customHeight="1" x14ac:dyDescent="0.45">
      <c r="A193" s="106">
        <v>202111023</v>
      </c>
      <c r="B193" s="55" t="s">
        <v>299</v>
      </c>
      <c r="C193" t="str">
        <f>VLOOKUP(B193,summary!$A$5:$B$5006,2,0)</f>
        <v>Red Bean红豆</v>
      </c>
      <c r="D193" s="78">
        <v>3</v>
      </c>
      <c r="E193" s="77"/>
    </row>
    <row r="194" spans="1:5" ht="18.5" customHeight="1" x14ac:dyDescent="0.45">
      <c r="A194" s="106">
        <v>202111023</v>
      </c>
      <c r="B194" s="55" t="s">
        <v>314</v>
      </c>
      <c r="C194" t="str">
        <f>VLOOKUP(B194,summary!$A$5:$B$5006,2,0)</f>
        <v>Green Bean 绿豆</v>
      </c>
      <c r="D194" s="78">
        <v>2</v>
      </c>
      <c r="E194" s="77"/>
    </row>
    <row r="195" spans="1:5" ht="18.5" customHeight="1" x14ac:dyDescent="0.45">
      <c r="A195" s="106">
        <v>202111023</v>
      </c>
      <c r="B195" s="55" t="s">
        <v>331</v>
      </c>
      <c r="C195" t="str">
        <f>VLOOKUP(B195,summary!$A$5:$B$5006,2,0)</f>
        <v>Black Glutinous Rice 黑糯米</v>
      </c>
      <c r="D195" s="78">
        <v>2</v>
      </c>
      <c r="E195" s="77"/>
    </row>
    <row r="196" spans="1:5" ht="18.5" customHeight="1" x14ac:dyDescent="0.45">
      <c r="A196" s="106">
        <v>202111023</v>
      </c>
      <c r="B196" s="55" t="s">
        <v>354</v>
      </c>
      <c r="C196" t="str">
        <f>VLOOKUP(B196,summary!$A$5:$B$5006,2,0)</f>
        <v>Dried Longan 龙眼干</v>
      </c>
      <c r="D196" s="78">
        <v>5</v>
      </c>
      <c r="E196" s="77"/>
    </row>
    <row r="197" spans="1:5" ht="18.5" customHeight="1" x14ac:dyDescent="0.45">
      <c r="A197" s="106">
        <v>202111023</v>
      </c>
      <c r="B197" s="55" t="s">
        <v>359</v>
      </c>
      <c r="C197" t="str">
        <f>VLOOKUP(B197,summary!$A$5:$B$5006,2,0)</f>
        <v>Fungus黄 木耳朵</v>
      </c>
      <c r="D197" s="78">
        <v>2</v>
      </c>
      <c r="E197" s="77"/>
    </row>
    <row r="198" spans="1:5" ht="18.5" customHeight="1" x14ac:dyDescent="0.45">
      <c r="A198" s="106">
        <v>202111023</v>
      </c>
      <c r="B198" s="55" t="s">
        <v>495</v>
      </c>
      <c r="C198" t="str">
        <f>VLOOKUP(B198,summary!$A$5:$B$5006,2,0)</f>
        <v>Coconut Milk 椰浆</v>
      </c>
      <c r="D198" s="78">
        <v>2</v>
      </c>
      <c r="E198" s="77"/>
    </row>
    <row r="199" spans="1:5" ht="18.5" customHeight="1" x14ac:dyDescent="0.45">
      <c r="A199" s="106">
        <v>202111023</v>
      </c>
      <c r="B199" s="55" t="s">
        <v>533</v>
      </c>
      <c r="C199" t="str">
        <f>VLOOKUP(B199,summary!$A$5:$B$5006,2,0)</f>
        <v>Brown Sugar 黑糖</v>
      </c>
      <c r="D199" s="78">
        <v>2</v>
      </c>
      <c r="E199" s="77"/>
    </row>
    <row r="200" spans="1:5" ht="18.5" customHeight="1" x14ac:dyDescent="0.45">
      <c r="A200" s="106">
        <v>202111023</v>
      </c>
      <c r="B200" s="55" t="s">
        <v>565</v>
      </c>
      <c r="C200" t="str">
        <f>VLOOKUP(B200,summary!$A$5:$B$5006,2,0)</f>
        <v>Pandan Leaf 班兰叶</v>
      </c>
      <c r="D200" s="78">
        <v>5</v>
      </c>
      <c r="E200" s="77"/>
    </row>
    <row r="201" spans="1:5" ht="18.5" customHeight="1" x14ac:dyDescent="0.45">
      <c r="A201" s="106">
        <v>202111024</v>
      </c>
      <c r="B201" s="55" t="s">
        <v>646</v>
      </c>
      <c r="C201" t="str">
        <f>VLOOKUP(B201,summary!$A$5:$B$5006,2,0)</f>
        <v>Durian Puree 榴莲</v>
      </c>
      <c r="D201" s="78">
        <v>1</v>
      </c>
      <c r="E201" s="77"/>
    </row>
    <row r="202" spans="1:5" ht="18.5" customHeight="1" x14ac:dyDescent="0.45">
      <c r="A202" s="106">
        <v>202111024</v>
      </c>
      <c r="B202" s="55" t="s">
        <v>647</v>
      </c>
      <c r="C202" t="str">
        <f>VLOOKUP(B202,summary!$A$5:$B$5006,2,0)</f>
        <v>Mango Puree芒果</v>
      </c>
      <c r="D202" s="78">
        <v>1</v>
      </c>
      <c r="E202" s="77"/>
    </row>
    <row r="203" spans="1:5" ht="18.5" customHeight="1" x14ac:dyDescent="0.45">
      <c r="A203" s="106">
        <v>202111024</v>
      </c>
      <c r="B203" s="55" t="s">
        <v>658</v>
      </c>
      <c r="C203" t="str">
        <f>VLOOKUP(B203,summary!$A$5:$B$5006,2,0)</f>
        <v>Bobo Cha Cubes.摩摩喳喳</v>
      </c>
      <c r="D203" s="78">
        <v>1</v>
      </c>
      <c r="E203" s="77"/>
    </row>
    <row r="204" spans="1:5" ht="18.5" customHeight="1" x14ac:dyDescent="0.45">
      <c r="A204" s="106">
        <v>202111024</v>
      </c>
      <c r="B204" s="55" t="s">
        <v>660</v>
      </c>
      <c r="C204" t="str">
        <f>VLOOKUP(B204,summary!$A$5:$B$5006,2,0)</f>
        <v>Chendol浆咯</v>
      </c>
      <c r="D204" s="78">
        <v>1</v>
      </c>
      <c r="E204" s="77"/>
    </row>
    <row r="205" spans="1:5" ht="18.5" customHeight="1" x14ac:dyDescent="0.45">
      <c r="A205" s="106">
        <v>202111024</v>
      </c>
      <c r="B205" s="55" t="s">
        <v>662</v>
      </c>
      <c r="C205" t="str">
        <f>VLOOKUP(B205,summary!$A$5:$B$5006,2,0)</f>
        <v>Coconut Sugar Syrup 椰糖汁</v>
      </c>
      <c r="D205" s="78">
        <v>1</v>
      </c>
      <c r="E205" s="77"/>
    </row>
    <row r="206" spans="1:5" ht="18.5" customHeight="1" x14ac:dyDescent="0.45">
      <c r="A206" s="106">
        <v>202111024</v>
      </c>
      <c r="B206" s="55" t="s">
        <v>225</v>
      </c>
      <c r="C206" t="str">
        <f>VLOOKUP(B206,summary!$A$5:$B$5006,2,0)</f>
        <v>Agar Powder菜燕粉</v>
      </c>
      <c r="D206" s="78">
        <v>1</v>
      </c>
      <c r="E206" s="77"/>
    </row>
    <row r="207" spans="1:5" ht="18.5" customHeight="1" x14ac:dyDescent="0.45">
      <c r="A207" s="106">
        <v>202111024</v>
      </c>
      <c r="B207" s="55" t="s">
        <v>289</v>
      </c>
      <c r="C207" t="str">
        <f>VLOOKUP(B207,summary!$A$5:$B$5006,2,0)</f>
        <v>Atap Seeds in Syrup亚嗒子</v>
      </c>
      <c r="D207" s="78">
        <v>1</v>
      </c>
      <c r="E207" s="77"/>
    </row>
    <row r="208" spans="1:5" ht="18.5" customHeight="1" x14ac:dyDescent="0.45">
      <c r="A208" s="106">
        <v>202111024</v>
      </c>
      <c r="B208" s="55" t="s">
        <v>299</v>
      </c>
      <c r="C208" t="str">
        <f>VLOOKUP(B208,summary!$A$5:$B$5006,2,0)</f>
        <v>Red Bean红豆</v>
      </c>
      <c r="D208" s="78">
        <v>1</v>
      </c>
      <c r="E208" s="77"/>
    </row>
    <row r="209" spans="1:5" ht="18.5" customHeight="1" x14ac:dyDescent="0.45">
      <c r="A209" s="106">
        <v>202111024</v>
      </c>
      <c r="B209" s="55" t="s">
        <v>314</v>
      </c>
      <c r="C209" t="str">
        <f>VLOOKUP(B209,summary!$A$5:$B$5006,2,0)</f>
        <v>Green Bean 绿豆</v>
      </c>
      <c r="D209" s="78">
        <v>1</v>
      </c>
      <c r="E209" s="77"/>
    </row>
    <row r="210" spans="1:5" ht="18.5" customHeight="1" x14ac:dyDescent="0.45">
      <c r="A210" s="106">
        <v>202111024</v>
      </c>
      <c r="B210" s="55" t="s">
        <v>335</v>
      </c>
      <c r="C210" t="str">
        <f>VLOOKUP(B210,summary!$A$5:$B$5006,2,0)</f>
        <v>White Glutinous Rice白糯米</v>
      </c>
      <c r="D210" s="78">
        <v>1</v>
      </c>
      <c r="E210" s="77"/>
    </row>
    <row r="211" spans="1:5" ht="18.5" customHeight="1" x14ac:dyDescent="0.45">
      <c r="A211" s="106">
        <v>202111024</v>
      </c>
      <c r="B211" s="55" t="s">
        <v>354</v>
      </c>
      <c r="C211" t="str">
        <f>VLOOKUP(B211,summary!$A$5:$B$5006,2,0)</f>
        <v>Dried Longan 龙眼干</v>
      </c>
      <c r="D211" s="78">
        <v>2</v>
      </c>
      <c r="E211" s="77"/>
    </row>
    <row r="212" spans="1:5" ht="18.5" customHeight="1" x14ac:dyDescent="0.45">
      <c r="A212" s="106">
        <v>202111024</v>
      </c>
      <c r="B212" s="55" t="s">
        <v>366</v>
      </c>
      <c r="C212" t="str">
        <f>VLOOKUP(B212,summary!$A$5:$B$5006,2,0)</f>
        <v>Red Date 红枣</v>
      </c>
      <c r="D212" s="78">
        <v>1</v>
      </c>
      <c r="E212" s="77"/>
    </row>
    <row r="213" spans="1:5" ht="18.5" customHeight="1" x14ac:dyDescent="0.45">
      <c r="A213" s="106">
        <v>202111024</v>
      </c>
      <c r="B213" s="55" t="s">
        <v>361</v>
      </c>
      <c r="C213" t="str">
        <f>VLOOKUP(B213,summary!$A$5:$B$5006,2,0)</f>
        <v>Lotus Seed 莲子(无）</v>
      </c>
      <c r="D213" s="78">
        <v>1</v>
      </c>
      <c r="E213" s="77"/>
    </row>
    <row r="214" spans="1:5" ht="18.5" customHeight="1" x14ac:dyDescent="0.45">
      <c r="A214" s="106">
        <v>202111024</v>
      </c>
      <c r="B214" s="55" t="s">
        <v>484</v>
      </c>
      <c r="C214" t="str">
        <f>VLOOKUP(B214,summary!$A$5:$B$5006,2,0)</f>
        <v>GingKo Nut白果罐</v>
      </c>
      <c r="D214" s="78">
        <v>1</v>
      </c>
      <c r="E214" s="77"/>
    </row>
    <row r="215" spans="1:5" ht="18.5" customHeight="1" x14ac:dyDescent="0.45">
      <c r="A215" s="106">
        <v>202111024</v>
      </c>
      <c r="B215" s="55" t="s">
        <v>537</v>
      </c>
      <c r="C215" t="str">
        <f>VLOOKUP(B215,summary!$A$5:$B$5006,2,0)</f>
        <v>Fine Sugar 白糖</v>
      </c>
      <c r="D215" s="78">
        <v>1</v>
      </c>
      <c r="E215" s="77"/>
    </row>
    <row r="216" spans="1:5" ht="18.5" customHeight="1" x14ac:dyDescent="0.45">
      <c r="A216" s="106">
        <v>202111024</v>
      </c>
      <c r="B216" s="55" t="s">
        <v>559</v>
      </c>
      <c r="C216" t="str">
        <f>VLOOKUP(B216,summary!$A$5:$B$5006,2,0)</f>
        <v>Sweet Potato 番薯</v>
      </c>
      <c r="D216" s="78">
        <v>4</v>
      </c>
      <c r="E216" s="77"/>
    </row>
    <row r="217" spans="1:5" ht="18.5" customHeight="1" x14ac:dyDescent="0.45">
      <c r="A217" s="106">
        <v>202111024</v>
      </c>
      <c r="B217" s="55" t="s">
        <v>565</v>
      </c>
      <c r="C217" t="str">
        <f>VLOOKUP(B217,summary!$A$5:$B$5006,2,0)</f>
        <v>Pandan Leaf 班兰叶</v>
      </c>
      <c r="D217" s="78">
        <v>2</v>
      </c>
      <c r="E217" s="77"/>
    </row>
    <row r="218" spans="1:5" ht="18.5" customHeight="1" x14ac:dyDescent="0.45">
      <c r="A218" s="106">
        <v>202111025</v>
      </c>
      <c r="B218" s="55" t="s">
        <v>299</v>
      </c>
      <c r="C218" t="str">
        <f>VLOOKUP(B218,summary!$A$5:$B$5006,2,0)</f>
        <v>Red Bean红豆</v>
      </c>
      <c r="D218" s="78">
        <v>1</v>
      </c>
      <c r="E218" s="77"/>
    </row>
    <row r="219" spans="1:5" ht="18.5" customHeight="1" x14ac:dyDescent="0.45">
      <c r="A219" s="106">
        <v>202111025</v>
      </c>
      <c r="B219" s="55" t="s">
        <v>314</v>
      </c>
      <c r="C219" t="str">
        <f>VLOOKUP(B219,summary!$A$5:$B$5006,2,0)</f>
        <v>Green Bean 绿豆</v>
      </c>
      <c r="D219" s="78">
        <v>1</v>
      </c>
      <c r="E219" s="77"/>
    </row>
    <row r="220" spans="1:5" ht="18.5" x14ac:dyDescent="0.45">
      <c r="A220" s="106">
        <v>202111025</v>
      </c>
      <c r="B220" s="55" t="s">
        <v>331</v>
      </c>
      <c r="C220" t="str">
        <f>VLOOKUP(B220,summary!$A$5:$B$5006,2,0)</f>
        <v>Black Glutinous Rice 黑糯米</v>
      </c>
      <c r="D220" s="78">
        <v>1</v>
      </c>
      <c r="E220" s="77"/>
    </row>
    <row r="221" spans="1:5" ht="18.5" x14ac:dyDescent="0.45">
      <c r="A221" s="106">
        <v>202111025</v>
      </c>
      <c r="B221" s="55" t="s">
        <v>341</v>
      </c>
      <c r="C221" t="str">
        <f>VLOOKUP(B221,summary!$A$5:$B$5006,2,0)</f>
        <v>Pearl Barley 薏米</v>
      </c>
      <c r="D221" s="78">
        <v>3</v>
      </c>
      <c r="E221" s="77"/>
    </row>
    <row r="222" spans="1:5" ht="18.5" x14ac:dyDescent="0.45">
      <c r="A222" s="106">
        <v>202111025</v>
      </c>
      <c r="B222" s="55" t="s">
        <v>537</v>
      </c>
      <c r="C222" t="str">
        <f>VLOOKUP(B222,summary!$A$5:$B$5006,2,0)</f>
        <v>Fine Sugar 白糖</v>
      </c>
      <c r="D222" s="78">
        <v>2</v>
      </c>
      <c r="E222" s="77"/>
    </row>
    <row r="223" spans="1:5" ht="18.5" x14ac:dyDescent="0.45">
      <c r="A223" s="106">
        <v>202111025</v>
      </c>
      <c r="B223" s="55" t="s">
        <v>347</v>
      </c>
      <c r="C223" t="str">
        <f>VLOOKUP(B223,summary!$A$5:$B$5006,2,0)</f>
        <v>Small Sago 小丸</v>
      </c>
      <c r="D223" s="78">
        <v>1</v>
      </c>
      <c r="E223" s="77"/>
    </row>
    <row r="224" spans="1:5" ht="18.5" x14ac:dyDescent="0.45">
      <c r="A224" s="106">
        <v>202111026</v>
      </c>
      <c r="B224" s="55" t="s">
        <v>662</v>
      </c>
      <c r="C224" t="str">
        <f>VLOOKUP(B224,summary!$A$5:$B$5006,2,0)</f>
        <v>Coconut Sugar Syrup 椰糖汁</v>
      </c>
      <c r="D224" s="78">
        <v>2</v>
      </c>
      <c r="E224" s="77"/>
    </row>
    <row r="225" spans="1:5" ht="18.5" x14ac:dyDescent="0.45">
      <c r="A225" s="106">
        <v>202111026</v>
      </c>
      <c r="B225" s="55" t="s">
        <v>289</v>
      </c>
      <c r="C225" t="str">
        <f>VLOOKUP(B225,summary!$A$5:$B$5006,2,0)</f>
        <v>Atap Seeds in Syrup亚嗒子</v>
      </c>
      <c r="D225" s="78">
        <v>1</v>
      </c>
      <c r="E225" s="77"/>
    </row>
    <row r="226" spans="1:5" ht="18.5" x14ac:dyDescent="0.45">
      <c r="A226" s="106">
        <v>202111026</v>
      </c>
      <c r="B226" s="55" t="s">
        <v>305</v>
      </c>
      <c r="C226" t="str">
        <f>VLOOKUP(B226,summary!$A$5:$B$5006,2,0)</f>
        <v>Small Red Bean小红豆</v>
      </c>
      <c r="D226" s="78">
        <v>1</v>
      </c>
      <c r="E226" s="77"/>
    </row>
    <row r="227" spans="1:5" ht="18.5" x14ac:dyDescent="0.45">
      <c r="A227" s="106">
        <v>202111026</v>
      </c>
      <c r="B227" s="55" t="s">
        <v>314</v>
      </c>
      <c r="C227" t="str">
        <f>VLOOKUP(B227,summary!$A$5:$B$5006,2,0)</f>
        <v>Green Bean 绿豆</v>
      </c>
      <c r="D227" s="78">
        <v>1</v>
      </c>
      <c r="E227" s="77"/>
    </row>
    <row r="228" spans="1:5" ht="18.5" x14ac:dyDescent="0.45">
      <c r="A228" s="106">
        <v>202111026</v>
      </c>
      <c r="B228" s="55" t="s">
        <v>331</v>
      </c>
      <c r="C228" t="str">
        <f>VLOOKUP(B228,summary!$A$5:$B$5006,2,0)</f>
        <v>Black Glutinous Rice 黑糯米</v>
      </c>
      <c r="D228" s="78">
        <v>1</v>
      </c>
      <c r="E228" s="77"/>
    </row>
    <row r="229" spans="1:5" ht="18.5" x14ac:dyDescent="0.45">
      <c r="A229" s="106">
        <v>202111026</v>
      </c>
      <c r="B229" s="55" t="s">
        <v>458</v>
      </c>
      <c r="C229" t="str">
        <f>VLOOKUP(B229,summary!$A$5:$B$5006,2,0)</f>
        <v>Cream Corn玉米浆</v>
      </c>
      <c r="D229" s="78">
        <v>1</v>
      </c>
      <c r="E229" s="77"/>
    </row>
    <row r="230" spans="1:5" ht="18.5" x14ac:dyDescent="0.45">
      <c r="A230" s="106">
        <v>202111026</v>
      </c>
      <c r="B230" s="55" t="s">
        <v>537</v>
      </c>
      <c r="C230" t="str">
        <f>VLOOKUP(B230,summary!$A$5:$B$5006,2,0)</f>
        <v>Fine Sugar 白糖</v>
      </c>
      <c r="D230" s="78">
        <v>1</v>
      </c>
      <c r="E230" s="77"/>
    </row>
    <row r="231" spans="1:5" ht="18.5" x14ac:dyDescent="0.45">
      <c r="A231" s="106">
        <v>202111027</v>
      </c>
      <c r="B231" s="55" t="s">
        <v>660</v>
      </c>
      <c r="C231" t="str">
        <f>VLOOKUP(B231,summary!$A$5:$B$5006,2,0)</f>
        <v>Chendol浆咯</v>
      </c>
      <c r="D231" s="78">
        <v>2</v>
      </c>
      <c r="E231" s="77"/>
    </row>
    <row r="232" spans="1:5" ht="18.5" x14ac:dyDescent="0.45">
      <c r="A232" s="106">
        <v>202111027</v>
      </c>
      <c r="B232" s="55" t="s">
        <v>200</v>
      </c>
      <c r="C232" t="str">
        <f>VLOOKUP(B232,summary!$A$5:$B$5006,2,0)</f>
        <v>Tadpole蝌蚪</v>
      </c>
      <c r="D232" s="78">
        <v>2</v>
      </c>
      <c r="E232" s="77"/>
    </row>
    <row r="233" spans="1:5" ht="18.5" x14ac:dyDescent="0.45">
      <c r="A233" s="106">
        <v>202111027</v>
      </c>
      <c r="B233" s="55" t="s">
        <v>331</v>
      </c>
      <c r="C233" t="str">
        <f>VLOOKUP(B233,summary!$A$5:$B$5006,2,0)</f>
        <v>Black Glutinous Rice 黑糯米</v>
      </c>
      <c r="D233" s="78">
        <v>1</v>
      </c>
      <c r="E233" s="77"/>
    </row>
    <row r="234" spans="1:5" ht="18.5" x14ac:dyDescent="0.45">
      <c r="A234" s="106">
        <v>202111027</v>
      </c>
      <c r="B234" s="55" t="s">
        <v>343</v>
      </c>
      <c r="C234" t="str">
        <f>VLOOKUP(B234,summary!$A$5:$B$5006,2,0)</f>
        <v>Big Sago 大丸</v>
      </c>
      <c r="D234" s="78">
        <v>1</v>
      </c>
      <c r="E234" s="77"/>
    </row>
    <row r="235" spans="1:5" ht="18.5" x14ac:dyDescent="0.45">
      <c r="A235" s="106">
        <v>202111027</v>
      </c>
      <c r="B235" s="55" t="s">
        <v>347</v>
      </c>
      <c r="C235" t="str">
        <f>VLOOKUP(B235,summary!$A$5:$B$5006,2,0)</f>
        <v>Small Sago 小丸</v>
      </c>
      <c r="D235" s="78">
        <v>1</v>
      </c>
      <c r="E235" s="77"/>
    </row>
    <row r="236" spans="1:5" ht="18.5" x14ac:dyDescent="0.45">
      <c r="A236" s="106">
        <v>202111027</v>
      </c>
      <c r="B236" s="55" t="s">
        <v>379</v>
      </c>
      <c r="C236" t="str">
        <f>VLOOKUP(B236,summary!$A$5:$B$5006,2,0)</f>
        <v>Sweeten Melon Strip冬瓜条</v>
      </c>
      <c r="D236" s="78">
        <v>1</v>
      </c>
      <c r="E236" s="77"/>
    </row>
    <row r="237" spans="1:5" ht="18.5" x14ac:dyDescent="0.45">
      <c r="A237" s="106">
        <v>202111027</v>
      </c>
      <c r="B237" s="55" t="s">
        <v>537</v>
      </c>
      <c r="C237" t="str">
        <f>VLOOKUP(B237,summary!$A$5:$B$5006,2,0)</f>
        <v>Fine Sugar 白糖</v>
      </c>
      <c r="D237" s="78">
        <v>1</v>
      </c>
      <c r="E237" s="77"/>
    </row>
    <row r="238" spans="1:5" ht="18.5" x14ac:dyDescent="0.45">
      <c r="A238" s="106">
        <v>202111028</v>
      </c>
      <c r="B238" s="55" t="s">
        <v>310</v>
      </c>
      <c r="C238" t="str">
        <f>VLOOKUP(B238,summary!$A$5:$B$5006,2,0)</f>
        <v>Chia Tao赤豆</v>
      </c>
      <c r="D238" s="78">
        <v>1</v>
      </c>
      <c r="E238" s="77"/>
    </row>
    <row r="239" spans="1:5" ht="18.5" x14ac:dyDescent="0.45">
      <c r="A239" s="106">
        <v>202111028</v>
      </c>
      <c r="B239" s="55" t="s">
        <v>314</v>
      </c>
      <c r="C239" t="str">
        <f>VLOOKUP(B239,summary!$A$5:$B$5006,2,0)</f>
        <v>Green Bean 绿豆</v>
      </c>
      <c r="D239" s="78">
        <v>2</v>
      </c>
      <c r="E239" s="77"/>
    </row>
    <row r="240" spans="1:5" ht="18.5" x14ac:dyDescent="0.45">
      <c r="A240" s="106">
        <v>202111028</v>
      </c>
      <c r="B240" s="55" t="s">
        <v>331</v>
      </c>
      <c r="C240" t="str">
        <f>VLOOKUP(B240,summary!$A$5:$B$5006,2,0)</f>
        <v>Black Glutinous Rice 黑糯米</v>
      </c>
      <c r="D240" s="78">
        <v>2</v>
      </c>
      <c r="E240" s="77"/>
    </row>
    <row r="241" spans="1:5" ht="18.5" x14ac:dyDescent="0.45">
      <c r="A241" s="106">
        <v>202111028</v>
      </c>
      <c r="B241" s="55" t="s">
        <v>368</v>
      </c>
      <c r="C241" t="str">
        <f>VLOOKUP(B241,summary!$A$5:$B$5006,2,0)</f>
        <v>GingKo Nut白果粒</v>
      </c>
      <c r="D241" s="78">
        <v>3</v>
      </c>
      <c r="E241" s="77"/>
    </row>
    <row r="242" spans="1:5" ht="18.5" x14ac:dyDescent="0.45">
      <c r="A242" s="106">
        <v>202111028</v>
      </c>
      <c r="B242" s="55" t="s">
        <v>537</v>
      </c>
      <c r="C242" t="str">
        <f>VLOOKUP(B242,summary!$A$5:$B$5006,2,0)</f>
        <v>Fine Sugar 白糖</v>
      </c>
      <c r="D242" s="78">
        <v>1</v>
      </c>
      <c r="E242" s="77"/>
    </row>
    <row r="243" spans="1:5" ht="18.5" x14ac:dyDescent="0.45">
      <c r="A243" s="106">
        <v>202111029</v>
      </c>
      <c r="B243" s="55" t="s">
        <v>200</v>
      </c>
      <c r="C243" t="str">
        <f>VLOOKUP(B243,summary!$A$5:$B$5006,2,0)</f>
        <v>Tadpole蝌蚪</v>
      </c>
      <c r="D243" s="78">
        <v>1</v>
      </c>
      <c r="E243" s="77"/>
    </row>
    <row r="244" spans="1:5" ht="18.5" x14ac:dyDescent="0.45">
      <c r="A244" s="106">
        <v>202111029</v>
      </c>
      <c r="B244" s="55" t="s">
        <v>269</v>
      </c>
      <c r="C244" t="str">
        <f>VLOOKUP(B244,summary!$A$5:$B$5006,2,0)</f>
        <v>Potato Starch 风车粉</v>
      </c>
      <c r="D244" s="78">
        <v>1</v>
      </c>
      <c r="E244" s="77"/>
    </row>
    <row r="245" spans="1:5" ht="18.5" x14ac:dyDescent="0.45">
      <c r="A245" s="106">
        <v>202111029</v>
      </c>
      <c r="B245" s="55" t="s">
        <v>299</v>
      </c>
      <c r="C245" t="str">
        <f>VLOOKUP(B245,summary!$A$5:$B$5006,2,0)</f>
        <v>Red Bean红豆</v>
      </c>
      <c r="D245" s="78">
        <v>4</v>
      </c>
      <c r="E245" s="77"/>
    </row>
    <row r="246" spans="1:5" ht="18.5" x14ac:dyDescent="0.45">
      <c r="A246" s="106">
        <v>202111029</v>
      </c>
      <c r="B246" s="55" t="s">
        <v>314</v>
      </c>
      <c r="C246" t="str">
        <f>VLOOKUP(B246,summary!$A$5:$B$5006,2,0)</f>
        <v>Green Bean 绿豆</v>
      </c>
      <c r="D246" s="78">
        <v>4</v>
      </c>
      <c r="E246" s="77"/>
    </row>
    <row r="247" spans="1:5" ht="18.5" x14ac:dyDescent="0.45">
      <c r="A247" s="106">
        <v>202111029</v>
      </c>
      <c r="B247" s="55" t="s">
        <v>331</v>
      </c>
      <c r="C247" t="str">
        <f>VLOOKUP(B247,summary!$A$5:$B$5006,2,0)</f>
        <v>Black Glutinous Rice 黑糯米</v>
      </c>
      <c r="D247" s="78">
        <v>1</v>
      </c>
      <c r="E247" s="77"/>
    </row>
    <row r="248" spans="1:5" ht="18.5" x14ac:dyDescent="0.45">
      <c r="A248" s="106">
        <v>202111029</v>
      </c>
      <c r="B248" s="55" t="s">
        <v>340</v>
      </c>
      <c r="C248" t="str">
        <f>VLOOKUP(B248,summary!$A$5:$B$5006,2,0)</f>
        <v>Pearl Barley 薏米</v>
      </c>
      <c r="D248" s="78">
        <v>1</v>
      </c>
      <c r="E248" s="77"/>
    </row>
    <row r="249" spans="1:5" ht="18.5" x14ac:dyDescent="0.45">
      <c r="A249" s="106">
        <v>202111029</v>
      </c>
      <c r="B249" s="55" t="s">
        <v>347</v>
      </c>
      <c r="C249" t="str">
        <f>VLOOKUP(B249,summary!$A$5:$B$5006,2,0)</f>
        <v>Small Sago 小丸</v>
      </c>
      <c r="D249" s="78">
        <v>1</v>
      </c>
      <c r="E249" s="77"/>
    </row>
    <row r="250" spans="1:5" ht="18.5" x14ac:dyDescent="0.45">
      <c r="A250" s="106">
        <v>202111029</v>
      </c>
      <c r="B250" s="55" t="s">
        <v>473</v>
      </c>
      <c r="C250" t="str">
        <f>VLOOKUP(B250,summary!$A$5:$B$5006,2,0)</f>
        <v>Carnation Milk三花淡奶水</v>
      </c>
      <c r="D250" s="78">
        <v>24</v>
      </c>
      <c r="E250" s="77"/>
    </row>
    <row r="251" spans="1:5" ht="18.5" x14ac:dyDescent="0.45">
      <c r="A251" s="106">
        <v>202111029</v>
      </c>
      <c r="B251" s="55" t="s">
        <v>545</v>
      </c>
      <c r="C251" t="str">
        <f>VLOOKUP(B251,summary!$A$5:$B$5006,2,0)</f>
        <v>Coconut Sugar椰糖</v>
      </c>
      <c r="D251" s="78">
        <v>1</v>
      </c>
      <c r="E251" s="77"/>
    </row>
    <row r="252" spans="1:5" ht="18.5" x14ac:dyDescent="0.45">
      <c r="A252" s="106">
        <v>202111029</v>
      </c>
      <c r="B252" s="55" t="s">
        <v>550</v>
      </c>
      <c r="C252" t="str">
        <f>VLOOKUP(B252,summary!$A$5:$B$5006,2,0)</f>
        <v>Candy Sugar 片糖</v>
      </c>
      <c r="D252" s="78">
        <v>1</v>
      </c>
      <c r="E252" s="77"/>
    </row>
    <row r="253" spans="1:5" ht="18.5" x14ac:dyDescent="0.45">
      <c r="A253" s="106">
        <v>202111032</v>
      </c>
      <c r="B253" s="55" t="s">
        <v>547</v>
      </c>
      <c r="C253" t="str">
        <f>VLOOKUP(B253,summary!$A$5:$B$5006,2,0)</f>
        <v>Coconut Sugar椰糖</v>
      </c>
      <c r="D253" s="78">
        <v>4</v>
      </c>
      <c r="E253" s="77"/>
    </row>
    <row r="254" spans="1:5" ht="18.5" x14ac:dyDescent="0.45">
      <c r="B254" s="55"/>
      <c r="C254" t="e">
        <f>VLOOKUP(B254,summary!$A$5:$B$5006,2,0)</f>
        <v>#N/A</v>
      </c>
      <c r="D254" s="77"/>
      <c r="E254" s="77"/>
    </row>
    <row r="255" spans="1:5" ht="18.5" x14ac:dyDescent="0.45">
      <c r="B255" s="55"/>
      <c r="C255" t="e">
        <f>VLOOKUP(B255,summary!$A$5:$B$5006,2,0)</f>
        <v>#N/A</v>
      </c>
      <c r="D255" s="77"/>
      <c r="E255" s="77"/>
    </row>
    <row r="256" spans="1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073B-538C-4F25-95D9-B1D68437413B}">
  <dimension ref="A1:E56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/>
      <c r="B3" s="55"/>
      <c r="C3" t="e">
        <f>VLOOKUP(B3,summary!$A$5:$B$5006,2,0)</f>
        <v>#N/A</v>
      </c>
      <c r="D3" s="78"/>
      <c r="E3" s="77"/>
    </row>
    <row r="4" spans="1:5" ht="18.5" x14ac:dyDescent="0.45">
      <c r="A4" s="106"/>
      <c r="B4" s="55"/>
      <c r="C4" t="e">
        <f>VLOOKUP(B4,summary!$A$5:$B$5006,2,0)</f>
        <v>#N/A</v>
      </c>
      <c r="D4" s="78"/>
      <c r="E4" s="77"/>
    </row>
    <row r="5" spans="1:5" ht="18.5" x14ac:dyDescent="0.45">
      <c r="A5" s="106"/>
      <c r="B5" s="55"/>
      <c r="C5" t="e">
        <f>VLOOKUP(B5,summary!$A$5:$B$5006,2,0)</f>
        <v>#N/A</v>
      </c>
      <c r="D5" s="78"/>
      <c r="E5" s="77"/>
    </row>
    <row r="6" spans="1:5" ht="18.5" x14ac:dyDescent="0.45">
      <c r="A6" s="106"/>
      <c r="B6" s="55"/>
      <c r="C6" t="e">
        <f>VLOOKUP(B6,summary!$A$5:$B$5006,2,0)</f>
        <v>#N/A</v>
      </c>
      <c r="D6" s="78"/>
      <c r="E6" s="77"/>
    </row>
    <row r="7" spans="1:5" ht="18.5" x14ac:dyDescent="0.45">
      <c r="A7" s="106"/>
      <c r="B7" s="55"/>
      <c r="C7" t="e">
        <f>VLOOKUP(B7,summary!$A$5:$B$5006,2,0)</f>
        <v>#N/A</v>
      </c>
      <c r="D7" s="78"/>
      <c r="E7" s="77"/>
    </row>
    <row r="8" spans="1:5" ht="18.5" x14ac:dyDescent="0.45">
      <c r="A8" s="106"/>
      <c r="B8" s="55"/>
      <c r="C8" t="e">
        <f>VLOOKUP(B8,summary!$A$5:$B$5006,2,0)</f>
        <v>#N/A</v>
      </c>
      <c r="D8" s="78"/>
      <c r="E8" s="77"/>
    </row>
    <row r="9" spans="1:5" ht="18.5" x14ac:dyDescent="0.45">
      <c r="A9" s="106"/>
      <c r="B9" s="55"/>
      <c r="C9" t="e">
        <f>VLOOKUP(B9,summary!$A$5:$B$5006,2,0)</f>
        <v>#N/A</v>
      </c>
      <c r="D9" s="78"/>
      <c r="E9" s="77"/>
    </row>
    <row r="10" spans="1:5" ht="18.5" x14ac:dyDescent="0.45">
      <c r="A10" s="106"/>
      <c r="B10" s="55"/>
      <c r="C10" t="e">
        <f>VLOOKUP(B10,summary!$A$5:$B$5006,2,0)</f>
        <v>#N/A</v>
      </c>
      <c r="D10" s="78"/>
      <c r="E10" s="77"/>
    </row>
    <row r="11" spans="1:5" ht="18.5" x14ac:dyDescent="0.45">
      <c r="A11" s="106"/>
      <c r="B11" s="55"/>
      <c r="C11" t="e">
        <f>VLOOKUP(B11,summary!$A$5:$B$5006,2,0)</f>
        <v>#N/A</v>
      </c>
      <c r="D11" s="78"/>
      <c r="E11" s="77"/>
    </row>
    <row r="12" spans="1:5" ht="18.5" x14ac:dyDescent="0.45">
      <c r="A12" s="106"/>
      <c r="B12" s="55"/>
      <c r="C12" t="e">
        <f>VLOOKUP(B12,summary!$A$5:$B$5006,2,0)</f>
        <v>#N/A</v>
      </c>
      <c r="D12" s="78"/>
      <c r="E12" s="77"/>
    </row>
    <row r="13" spans="1:5" ht="18.5" x14ac:dyDescent="0.45">
      <c r="A13" s="106"/>
      <c r="B13" s="55"/>
      <c r="C13" t="e">
        <f>VLOOKUP(B13,summary!$A$5:$B$5006,2,0)</f>
        <v>#N/A</v>
      </c>
      <c r="D13" s="78"/>
      <c r="E13" s="77"/>
    </row>
    <row r="14" spans="1:5" ht="18.5" x14ac:dyDescent="0.45">
      <c r="A14" s="106"/>
      <c r="B14" s="55"/>
      <c r="C14" t="e">
        <f>VLOOKUP(B14,summary!$A$5:$B$5006,2,0)</f>
        <v>#N/A</v>
      </c>
      <c r="D14" s="78"/>
      <c r="E14" s="77"/>
    </row>
    <row r="15" spans="1:5" ht="18.5" x14ac:dyDescent="0.45">
      <c r="A15" s="106"/>
      <c r="B15" s="55"/>
      <c r="C15" t="e">
        <f>VLOOKUP(B15,summary!$A$5:$B$5006,2,0)</f>
        <v>#N/A</v>
      </c>
      <c r="D15" s="78"/>
      <c r="E15" s="77"/>
    </row>
    <row r="16" spans="1:5" ht="18.5" x14ac:dyDescent="0.45">
      <c r="A16" s="106"/>
      <c r="B16" s="55"/>
      <c r="C16" t="e">
        <f>VLOOKUP(B16,summary!$A$5:$B$5006,2,0)</f>
        <v>#N/A</v>
      </c>
      <c r="D16" s="78"/>
      <c r="E16" s="77"/>
    </row>
    <row r="17" spans="1:5" ht="18.5" x14ac:dyDescent="0.45">
      <c r="A17" s="106"/>
      <c r="B17" s="55"/>
      <c r="C17" t="e">
        <f>VLOOKUP(B17,summary!$A$5:$B$5006,2,0)</f>
        <v>#N/A</v>
      </c>
      <c r="D17" s="78"/>
      <c r="E17" s="77"/>
    </row>
    <row r="18" spans="1:5" ht="18.5" x14ac:dyDescent="0.45">
      <c r="A18" s="106"/>
      <c r="B18" s="55"/>
      <c r="C18" t="e">
        <f>VLOOKUP(B18,summary!$A$5:$B$5006,2,0)</f>
        <v>#N/A</v>
      </c>
      <c r="D18" s="78"/>
      <c r="E18" s="77"/>
    </row>
    <row r="19" spans="1:5" ht="18.5" x14ac:dyDescent="0.45">
      <c r="A19" s="106"/>
      <c r="B19" s="55"/>
      <c r="C19" t="e">
        <f>VLOOKUP(B19,summary!$A$5:$B$5006,2,0)</f>
        <v>#N/A</v>
      </c>
      <c r="D19" s="78"/>
      <c r="E19" s="77"/>
    </row>
    <row r="20" spans="1:5" ht="18.5" x14ac:dyDescent="0.45">
      <c r="A20" s="106"/>
      <c r="B20" s="55"/>
      <c r="C20" t="e">
        <f>VLOOKUP(B20,summary!$A$5:$B$5006,2,0)</f>
        <v>#N/A</v>
      </c>
      <c r="D20" s="78"/>
      <c r="E20" s="77"/>
    </row>
    <row r="21" spans="1:5" ht="18.5" x14ac:dyDescent="0.45">
      <c r="A21" s="106"/>
      <c r="B21" s="55"/>
      <c r="C21" t="e">
        <f>VLOOKUP(B21,summary!$A$5:$B$5006,2,0)</f>
        <v>#N/A</v>
      </c>
      <c r="D21" s="91"/>
      <c r="E21" s="77"/>
    </row>
    <row r="22" spans="1:5" ht="18.5" x14ac:dyDescent="0.45">
      <c r="A22" s="106"/>
      <c r="B22" s="55"/>
      <c r="C22" t="e">
        <f>VLOOKUP(B22,summary!$A$5:$B$5006,2,0)</f>
        <v>#N/A</v>
      </c>
      <c r="D22" s="91"/>
      <c r="E22" s="77"/>
    </row>
    <row r="23" spans="1:5" ht="18.5" x14ac:dyDescent="0.45">
      <c r="A23" s="106"/>
      <c r="B23" s="55"/>
      <c r="C23" t="e">
        <f>VLOOKUP(B23,summary!$A$5:$B$5006,2,0)</f>
        <v>#N/A</v>
      </c>
      <c r="D23" s="91"/>
      <c r="E23" s="77"/>
    </row>
    <row r="24" spans="1:5" ht="18.5" x14ac:dyDescent="0.45">
      <c r="A24" s="106"/>
      <c r="B24" s="55"/>
      <c r="C24" t="e">
        <f>VLOOKUP(B24,summary!$A$5:$B$5006,2,0)</f>
        <v>#N/A</v>
      </c>
      <c r="D24" s="91"/>
      <c r="E24" s="77"/>
    </row>
    <row r="25" spans="1:5" ht="18.5" x14ac:dyDescent="0.45">
      <c r="A25" s="106"/>
      <c r="B25" s="55"/>
      <c r="C25" t="e">
        <f>VLOOKUP(B25,summary!$A$5:$B$5006,2,0)</f>
        <v>#N/A</v>
      </c>
      <c r="D25" s="91"/>
      <c r="E25" s="77"/>
    </row>
    <row r="26" spans="1:5" ht="18.5" x14ac:dyDescent="0.45">
      <c r="A26" s="106"/>
      <c r="B26" s="55"/>
      <c r="C26" t="e">
        <f>VLOOKUP(B26,summary!$A$5:$B$5006,2,0)</f>
        <v>#N/A</v>
      </c>
      <c r="D26" s="91"/>
      <c r="E26" s="77"/>
    </row>
    <row r="27" spans="1:5" ht="18.5" x14ac:dyDescent="0.45">
      <c r="A27" s="106"/>
      <c r="B27" s="55"/>
      <c r="C27" t="e">
        <f>VLOOKUP(B27,summary!$A$5:$B$5006,2,0)</f>
        <v>#N/A</v>
      </c>
      <c r="D27" s="91"/>
      <c r="E27" s="77"/>
    </row>
    <row r="28" spans="1:5" ht="18.5" x14ac:dyDescent="0.45">
      <c r="A28" s="106"/>
      <c r="B28" s="55"/>
      <c r="C28" t="e">
        <f>VLOOKUP(B28,summary!$A$5:$B$5006,2,0)</f>
        <v>#N/A</v>
      </c>
      <c r="D28" s="91"/>
      <c r="E28" s="77"/>
    </row>
    <row r="29" spans="1:5" ht="18.5" x14ac:dyDescent="0.45">
      <c r="A29" s="106"/>
      <c r="B29" s="55"/>
      <c r="C29" t="e">
        <f>VLOOKUP(B29,summary!$A$5:$B$5006,2,0)</f>
        <v>#N/A</v>
      </c>
      <c r="D29" s="91"/>
      <c r="E29" s="77"/>
    </row>
    <row r="30" spans="1:5" ht="18.5" x14ac:dyDescent="0.45">
      <c r="A30" s="106"/>
      <c r="B30" s="55"/>
      <c r="C30" t="e">
        <f>VLOOKUP(B30,summary!$A$5:$B$5006,2,0)</f>
        <v>#N/A</v>
      </c>
      <c r="D30" s="91"/>
      <c r="E30" s="77"/>
    </row>
    <row r="31" spans="1:5" ht="18.5" x14ac:dyDescent="0.45">
      <c r="A31" s="106"/>
      <c r="B31" s="55"/>
      <c r="C31" t="e">
        <f>VLOOKUP(B31,summary!$A$5:$B$5006,2,0)</f>
        <v>#N/A</v>
      </c>
      <c r="D31" s="91"/>
      <c r="E31" s="77"/>
    </row>
    <row r="32" spans="1:5" ht="18.5" x14ac:dyDescent="0.45">
      <c r="A32" s="106"/>
      <c r="B32" s="55"/>
      <c r="C32" t="e">
        <f>VLOOKUP(B32,summary!$A$5:$B$5006,2,0)</f>
        <v>#N/A</v>
      </c>
      <c r="D32" s="91"/>
      <c r="E32" s="77"/>
    </row>
    <row r="33" spans="1:5" ht="18.5" x14ac:dyDescent="0.45">
      <c r="A33" s="106"/>
      <c r="B33" s="55"/>
      <c r="C33" t="e">
        <f>VLOOKUP(B33,summary!$A$5:$B$5006,2,0)</f>
        <v>#N/A</v>
      </c>
      <c r="D33" s="91"/>
      <c r="E33" s="77"/>
    </row>
    <row r="34" spans="1:5" ht="18.5" x14ac:dyDescent="0.45">
      <c r="A34" s="106"/>
      <c r="B34" s="55"/>
      <c r="C34" t="e">
        <f>VLOOKUP(B34,summary!$A$5:$B$5006,2,0)</f>
        <v>#N/A</v>
      </c>
      <c r="D34" s="91"/>
      <c r="E34" s="77"/>
    </row>
    <row r="35" spans="1:5" ht="18.5" x14ac:dyDescent="0.45">
      <c r="A35" s="106"/>
      <c r="B35" s="55"/>
      <c r="C35" t="e">
        <f>VLOOKUP(B35,summary!$A$5:$B$5006,2,0)</f>
        <v>#N/A</v>
      </c>
      <c r="D35" s="91"/>
      <c r="E35" s="77"/>
    </row>
    <row r="36" spans="1:5" ht="18.5" x14ac:dyDescent="0.45">
      <c r="A36" s="106"/>
      <c r="B36" s="55"/>
      <c r="C36" t="e">
        <f>VLOOKUP(B36,summary!$A$5:$B$5006,2,0)</f>
        <v>#N/A</v>
      </c>
      <c r="D36" s="91"/>
      <c r="E36" s="77"/>
    </row>
    <row r="37" spans="1:5" ht="18.5" x14ac:dyDescent="0.45">
      <c r="A37" s="106"/>
      <c r="B37" s="55"/>
      <c r="C37" t="e">
        <f>VLOOKUP(B37,summary!$A$5:$B$5006,2,0)</f>
        <v>#N/A</v>
      </c>
      <c r="D37" s="91"/>
      <c r="E37" s="77"/>
    </row>
    <row r="38" spans="1:5" ht="18.5" x14ac:dyDescent="0.45">
      <c r="A38" s="106"/>
      <c r="B38" s="55"/>
      <c r="C38" t="e">
        <f>VLOOKUP(B38,summary!$A$5:$B$5006,2,0)</f>
        <v>#N/A</v>
      </c>
      <c r="D38" s="91"/>
      <c r="E38" s="77"/>
    </row>
    <row r="39" spans="1:5" ht="18.5" x14ac:dyDescent="0.45">
      <c r="A39" s="106"/>
      <c r="B39" s="55"/>
      <c r="C39" t="e">
        <f>VLOOKUP(B39,summary!$A$5:$B$5006,2,0)</f>
        <v>#N/A</v>
      </c>
      <c r="D39" s="91"/>
      <c r="E39" s="77"/>
    </row>
    <row r="40" spans="1:5" ht="18.5" x14ac:dyDescent="0.45">
      <c r="A40" s="106"/>
      <c r="B40" s="55"/>
      <c r="C40" t="e">
        <f>VLOOKUP(B40,summary!$A$5:$B$5006,2,0)</f>
        <v>#N/A</v>
      </c>
      <c r="D40" s="91"/>
      <c r="E40" s="77"/>
    </row>
    <row r="41" spans="1:5" ht="18.5" x14ac:dyDescent="0.45">
      <c r="A41" s="106"/>
      <c r="B41" s="55"/>
      <c r="C41" t="e">
        <f>VLOOKUP(B41,summary!$A$5:$B$5006,2,0)</f>
        <v>#N/A</v>
      </c>
      <c r="D41" s="91"/>
      <c r="E41" s="77"/>
    </row>
    <row r="42" spans="1:5" ht="18.5" x14ac:dyDescent="0.45">
      <c r="A42" s="106"/>
      <c r="B42" s="55"/>
      <c r="C42" t="e">
        <f>VLOOKUP(B42,summary!$A$5:$B$5006,2,0)</f>
        <v>#N/A</v>
      </c>
      <c r="D42" s="91"/>
      <c r="E42" s="77"/>
    </row>
    <row r="43" spans="1:5" ht="18.5" x14ac:dyDescent="0.45">
      <c r="A43" s="106"/>
      <c r="B43" s="55"/>
      <c r="C43" t="e">
        <f>VLOOKUP(B43,summary!$A$5:$B$5006,2,0)</f>
        <v>#N/A</v>
      </c>
      <c r="D43" s="91"/>
      <c r="E43" s="77"/>
    </row>
    <row r="44" spans="1:5" ht="18.5" x14ac:dyDescent="0.45">
      <c r="A44" s="106"/>
      <c r="B44" s="55"/>
      <c r="C44" t="e">
        <f>VLOOKUP(B44,summary!$A$5:$B$5006,2,0)</f>
        <v>#N/A</v>
      </c>
      <c r="D44" s="91"/>
      <c r="E44" s="77"/>
    </row>
    <row r="45" spans="1:5" ht="18.5" x14ac:dyDescent="0.45">
      <c r="A45" s="106"/>
      <c r="B45" s="55"/>
      <c r="C45" t="e">
        <f>VLOOKUP(B45,summary!$A$5:$B$5006,2,0)</f>
        <v>#N/A</v>
      </c>
      <c r="D45" s="91"/>
      <c r="E45" s="77"/>
    </row>
    <row r="46" spans="1:5" ht="18.5" x14ac:dyDescent="0.45">
      <c r="A46" s="106"/>
      <c r="B46" s="55"/>
      <c r="C46" t="e">
        <f>VLOOKUP(B46,summary!$A$5:$B$5006,2,0)</f>
        <v>#N/A</v>
      </c>
      <c r="D46" s="91"/>
      <c r="E46" s="77"/>
    </row>
    <row r="47" spans="1:5" ht="18.5" x14ac:dyDescent="0.45">
      <c r="A47" s="106"/>
      <c r="B47" s="55"/>
      <c r="C47" t="e">
        <f>VLOOKUP(B47,summary!$A$5:$B$5006,2,0)</f>
        <v>#N/A</v>
      </c>
      <c r="D47" s="91"/>
      <c r="E47" s="77"/>
    </row>
    <row r="48" spans="1:5" ht="18.5" x14ac:dyDescent="0.45">
      <c r="A48" s="106"/>
      <c r="B48" s="55"/>
      <c r="C48" t="e">
        <f>VLOOKUP(B48,summary!$A$5:$B$5006,2,0)</f>
        <v>#N/A</v>
      </c>
      <c r="D48" s="91"/>
      <c r="E48" s="77"/>
    </row>
    <row r="49" spans="1:5" ht="18.5" x14ac:dyDescent="0.45">
      <c r="A49" s="106"/>
      <c r="B49" s="55"/>
      <c r="C49" t="e">
        <f>VLOOKUP(B49,summary!$A$5:$B$5006,2,0)</f>
        <v>#N/A</v>
      </c>
      <c r="D49" s="91"/>
      <c r="E49" s="77"/>
    </row>
    <row r="50" spans="1:5" ht="18.5" x14ac:dyDescent="0.45">
      <c r="A50" s="106"/>
      <c r="B50" s="55"/>
      <c r="C50" t="e">
        <f>VLOOKUP(B50,summary!$A$5:$B$5006,2,0)</f>
        <v>#N/A</v>
      </c>
      <c r="D50" s="91"/>
      <c r="E50" s="77"/>
    </row>
    <row r="51" spans="1:5" ht="18.5" x14ac:dyDescent="0.45">
      <c r="A51" s="106"/>
      <c r="B51" s="55"/>
      <c r="C51" t="e">
        <f>VLOOKUP(B51,summary!$A$5:$B$5006,2,0)</f>
        <v>#N/A</v>
      </c>
      <c r="D51" s="91"/>
      <c r="E51" s="77"/>
    </row>
    <row r="52" spans="1:5" ht="18.5" x14ac:dyDescent="0.45">
      <c r="A52" s="106"/>
      <c r="B52" s="55"/>
      <c r="C52" t="e">
        <f>VLOOKUP(B52,summary!$A$5:$B$5006,2,0)</f>
        <v>#N/A</v>
      </c>
      <c r="D52" s="91"/>
      <c r="E52" s="77"/>
    </row>
    <row r="53" spans="1:5" ht="18.5" x14ac:dyDescent="0.45">
      <c r="A53" s="106"/>
      <c r="B53" s="55"/>
      <c r="C53" t="e">
        <f>VLOOKUP(B53,summary!$A$5:$B$5006,2,0)</f>
        <v>#N/A</v>
      </c>
      <c r="D53" s="91"/>
      <c r="E53" s="77"/>
    </row>
    <row r="54" spans="1:5" ht="18.5" x14ac:dyDescent="0.45">
      <c r="A54" s="106"/>
      <c r="B54" s="55"/>
      <c r="C54" t="e">
        <f>VLOOKUP(B54,summary!$A$5:$B$5006,2,0)</f>
        <v>#N/A</v>
      </c>
      <c r="D54" s="91"/>
      <c r="E54" s="77"/>
    </row>
    <row r="55" spans="1:5" ht="18.5" x14ac:dyDescent="0.45">
      <c r="A55" s="106"/>
      <c r="B55" s="55"/>
      <c r="C55" t="e">
        <f>VLOOKUP(B55,summary!$A$5:$B$5006,2,0)</f>
        <v>#N/A</v>
      </c>
      <c r="D55" s="91"/>
      <c r="E55" s="77"/>
    </row>
    <row r="56" spans="1:5" ht="18.5" x14ac:dyDescent="0.45">
      <c r="A56" s="106"/>
      <c r="B56" s="55"/>
      <c r="C56" t="e">
        <f>VLOOKUP(B56,summary!$A$5:$B$5006,2,0)</f>
        <v>#N/A</v>
      </c>
      <c r="D56" s="91"/>
      <c r="E56" s="77"/>
    </row>
    <row r="57" spans="1:5" ht="18.5" x14ac:dyDescent="0.45">
      <c r="A57" s="106"/>
      <c r="B57" s="55"/>
      <c r="C57" t="e">
        <f>VLOOKUP(B57,summary!$A$5:$B$5006,2,0)</f>
        <v>#N/A</v>
      </c>
      <c r="D57" s="91"/>
      <c r="E57" s="77"/>
    </row>
    <row r="58" spans="1:5" ht="18.5" x14ac:dyDescent="0.45">
      <c r="A58" s="106"/>
      <c r="B58" s="55"/>
      <c r="C58" t="e">
        <f>VLOOKUP(B58,summary!$A$5:$B$5006,2,0)</f>
        <v>#N/A</v>
      </c>
      <c r="D58" s="55"/>
      <c r="E58" s="77"/>
    </row>
    <row r="59" spans="1:5" ht="18.5" x14ac:dyDescent="0.45">
      <c r="A59" s="106"/>
      <c r="B59" s="55"/>
      <c r="C59" t="e">
        <f>VLOOKUP(B59,summary!$A$5:$B$5006,2,0)</f>
        <v>#N/A</v>
      </c>
      <c r="D59" s="55"/>
      <c r="E59" s="77"/>
    </row>
    <row r="60" spans="1:5" ht="18.5" x14ac:dyDescent="0.45">
      <c r="A60" s="106"/>
      <c r="B60" s="55"/>
      <c r="C60" t="e">
        <f>VLOOKUP(B60,summary!$A$5:$B$5006,2,0)</f>
        <v>#N/A</v>
      </c>
      <c r="D60" s="55"/>
      <c r="E60" s="77"/>
    </row>
    <row r="61" spans="1:5" ht="18.5" x14ac:dyDescent="0.45">
      <c r="A61" s="106"/>
      <c r="B61" s="55"/>
      <c r="C61" t="e">
        <f>VLOOKUP(B61,summary!$A$5:$B$5006,2,0)</f>
        <v>#N/A</v>
      </c>
      <c r="D61" s="55"/>
      <c r="E61" s="77"/>
    </row>
    <row r="62" spans="1:5" ht="18.5" x14ac:dyDescent="0.45">
      <c r="A62" s="106"/>
      <c r="B62" s="55"/>
      <c r="C62" t="e">
        <f>VLOOKUP(B62,summary!$A$5:$B$5006,2,0)</f>
        <v>#N/A</v>
      </c>
      <c r="D62" s="55"/>
      <c r="E62" s="77"/>
    </row>
    <row r="63" spans="1:5" ht="18.5" x14ac:dyDescent="0.45">
      <c r="A63" s="106"/>
      <c r="B63" s="55"/>
      <c r="C63" t="e">
        <f>VLOOKUP(B63,summary!$A$5:$B$5006,2,0)</f>
        <v>#N/A</v>
      </c>
      <c r="D63" s="55"/>
      <c r="E63" s="77"/>
    </row>
    <row r="64" spans="1:5" ht="18.5" x14ac:dyDescent="0.45">
      <c r="A64" s="106"/>
      <c r="B64" s="55"/>
      <c r="C64" t="e">
        <f>VLOOKUP(B64,summary!$A$5:$B$5006,2,0)</f>
        <v>#N/A</v>
      </c>
      <c r="D64" s="55"/>
      <c r="E64" s="77"/>
    </row>
    <row r="65" spans="1:5" ht="18.5" x14ac:dyDescent="0.45">
      <c r="A65" s="106"/>
      <c r="B65" s="55"/>
      <c r="C65" t="e">
        <f>VLOOKUP(B65,summary!$A$5:$B$5006,2,0)</f>
        <v>#N/A</v>
      </c>
      <c r="D65" s="55"/>
      <c r="E65" s="77"/>
    </row>
    <row r="66" spans="1:5" ht="18.5" x14ac:dyDescent="0.45">
      <c r="A66" s="106"/>
      <c r="B66" s="55"/>
      <c r="C66" t="e">
        <f>VLOOKUP(B66,summary!$A$5:$B$5006,2,0)</f>
        <v>#N/A</v>
      </c>
      <c r="D66" s="55"/>
      <c r="E66" s="77"/>
    </row>
    <row r="67" spans="1:5" ht="18.5" x14ac:dyDescent="0.45">
      <c r="A67" s="106"/>
      <c r="B67" s="55"/>
      <c r="C67" t="e">
        <f>VLOOKUP(B67,summary!$A$5:$B$5006,2,0)</f>
        <v>#N/A</v>
      </c>
      <c r="D67" s="55"/>
      <c r="E67" s="77"/>
    </row>
    <row r="68" spans="1:5" ht="18.5" x14ac:dyDescent="0.45">
      <c r="A68" s="106"/>
      <c r="B68" s="55"/>
      <c r="C68" t="e">
        <f>VLOOKUP(B68,summary!$A$5:$B$5006,2,0)</f>
        <v>#N/A</v>
      </c>
      <c r="D68" s="91"/>
      <c r="E68" s="77"/>
    </row>
    <row r="69" spans="1:5" ht="18.5" x14ac:dyDescent="0.45">
      <c r="A69" s="106"/>
      <c r="B69" s="55"/>
      <c r="C69" t="e">
        <f>VLOOKUP(B69,summary!$A$5:$B$5006,2,0)</f>
        <v>#N/A</v>
      </c>
      <c r="D69" s="91"/>
      <c r="E69" s="77"/>
    </row>
    <row r="70" spans="1:5" ht="18.5" x14ac:dyDescent="0.45">
      <c r="A70" s="106"/>
      <c r="B70" s="55"/>
      <c r="C70" t="e">
        <f>VLOOKUP(B70,summary!$A$5:$B$5006,2,0)</f>
        <v>#N/A</v>
      </c>
      <c r="D70" s="91"/>
      <c r="E70" s="77"/>
    </row>
    <row r="71" spans="1:5" ht="18.5" x14ac:dyDescent="0.45">
      <c r="A71" s="106"/>
      <c r="B71" s="55"/>
      <c r="C71" t="e">
        <f>VLOOKUP(B71,summary!$A$5:$B$5006,2,0)</f>
        <v>#N/A</v>
      </c>
      <c r="D71" s="91"/>
      <c r="E71" s="77"/>
    </row>
    <row r="72" spans="1:5" ht="18.5" x14ac:dyDescent="0.45">
      <c r="A72" s="106"/>
      <c r="B72" s="55"/>
      <c r="C72" t="e">
        <f>VLOOKUP(B72,summary!$A$5:$B$5006,2,0)</f>
        <v>#N/A</v>
      </c>
      <c r="D72" s="91"/>
      <c r="E72" s="77"/>
    </row>
    <row r="73" spans="1:5" ht="18.5" x14ac:dyDescent="0.45">
      <c r="A73" s="106"/>
      <c r="B73" s="55"/>
      <c r="C73" t="e">
        <f>VLOOKUP(B73,summary!$A$5:$B$5006,2,0)</f>
        <v>#N/A</v>
      </c>
      <c r="D73" s="91"/>
      <c r="E73" s="77"/>
    </row>
    <row r="74" spans="1:5" ht="18.5" x14ac:dyDescent="0.45">
      <c r="A74" s="106"/>
      <c r="B74" s="55"/>
      <c r="C74" t="e">
        <f>VLOOKUP(B74,summary!$A$5:$B$5006,2,0)</f>
        <v>#N/A</v>
      </c>
      <c r="D74" s="91"/>
      <c r="E74" s="77"/>
    </row>
    <row r="75" spans="1:5" ht="18.5" x14ac:dyDescent="0.45">
      <c r="A75" s="106"/>
      <c r="B75" s="55"/>
      <c r="C75" t="e">
        <f>VLOOKUP(B75,summary!$A$5:$B$5006,2,0)</f>
        <v>#N/A</v>
      </c>
      <c r="D75" s="91"/>
      <c r="E75" s="77"/>
    </row>
    <row r="76" spans="1:5" ht="18.5" x14ac:dyDescent="0.45">
      <c r="A76" s="106"/>
      <c r="B76" s="55"/>
      <c r="C76" t="e">
        <f>VLOOKUP(B76,summary!$A$5:$B$5006,2,0)</f>
        <v>#N/A</v>
      </c>
      <c r="D76" s="91"/>
      <c r="E76" s="77"/>
    </row>
    <row r="77" spans="1:5" ht="18.5" x14ac:dyDescent="0.45">
      <c r="A77" s="106"/>
      <c r="B77" s="55"/>
      <c r="C77" t="e">
        <f>VLOOKUP(B77,summary!$A$5:$B$5006,2,0)</f>
        <v>#N/A</v>
      </c>
      <c r="D77" s="91"/>
      <c r="E77" s="77"/>
    </row>
    <row r="78" spans="1:5" ht="18.5" x14ac:dyDescent="0.45">
      <c r="A78" s="106"/>
      <c r="B78" s="55"/>
      <c r="C78" t="e">
        <f>VLOOKUP(B78,summary!$A$5:$B$5006,2,0)</f>
        <v>#N/A</v>
      </c>
      <c r="D78" s="91"/>
      <c r="E78" s="77"/>
    </row>
    <row r="79" spans="1:5" ht="18.5" x14ac:dyDescent="0.45">
      <c r="A79" s="106"/>
      <c r="B79" s="55"/>
      <c r="C79" t="e">
        <f>VLOOKUP(B79,summary!$A$5:$B$5006,2,0)</f>
        <v>#N/A</v>
      </c>
      <c r="D79" s="91"/>
      <c r="E79" s="77"/>
    </row>
    <row r="80" spans="1:5" ht="18.5" x14ac:dyDescent="0.45">
      <c r="A80" s="106"/>
      <c r="B80" s="55"/>
      <c r="C80" t="e">
        <f>VLOOKUP(B80,summary!$A$5:$B$5006,2,0)</f>
        <v>#N/A</v>
      </c>
      <c r="D80" s="91"/>
      <c r="E80" s="77"/>
    </row>
    <row r="81" spans="1:5" ht="18.5" x14ac:dyDescent="0.45">
      <c r="A81" s="106"/>
      <c r="B81" s="55"/>
      <c r="C81" t="e">
        <f>VLOOKUP(B81,summary!$A$5:$B$5006,2,0)</f>
        <v>#N/A</v>
      </c>
      <c r="D81" s="91"/>
      <c r="E81" s="77"/>
    </row>
    <row r="82" spans="1:5" ht="18.5" x14ac:dyDescent="0.45">
      <c r="A82" s="106"/>
      <c r="B82" s="55"/>
      <c r="C82" t="e">
        <f>VLOOKUP(B82,summary!$A$5:$B$5006,2,0)</f>
        <v>#N/A</v>
      </c>
      <c r="D82" s="91"/>
      <c r="E82" s="77"/>
    </row>
    <row r="83" spans="1:5" ht="18.5" x14ac:dyDescent="0.45">
      <c r="A83" s="106"/>
      <c r="B83" s="55"/>
      <c r="C83" t="e">
        <f>VLOOKUP(B83,summary!$A$5:$B$5006,2,0)</f>
        <v>#N/A</v>
      </c>
      <c r="D83" s="91"/>
      <c r="E83" s="77"/>
    </row>
    <row r="84" spans="1:5" ht="18.5" x14ac:dyDescent="0.45">
      <c r="A84" s="106"/>
      <c r="B84" s="55"/>
      <c r="C84" t="e">
        <f>VLOOKUP(B84,summary!$A$5:$B$5006,2,0)</f>
        <v>#N/A</v>
      </c>
      <c r="D84" s="91"/>
      <c r="E84" s="77"/>
    </row>
    <row r="85" spans="1:5" ht="18.5" x14ac:dyDescent="0.45">
      <c r="A85" s="106"/>
      <c r="B85" s="55"/>
      <c r="C85" t="e">
        <f>VLOOKUP(B85,summary!$A$5:$B$5006,2,0)</f>
        <v>#N/A</v>
      </c>
      <c r="D85" s="91"/>
      <c r="E85" s="77"/>
    </row>
    <row r="86" spans="1:5" ht="18.5" x14ac:dyDescent="0.45">
      <c r="A86" s="106"/>
      <c r="B86" s="55"/>
      <c r="C86" t="e">
        <f>VLOOKUP(B86,summary!$A$5:$B$5006,2,0)</f>
        <v>#N/A</v>
      </c>
      <c r="D86" s="91"/>
      <c r="E86" s="77"/>
    </row>
    <row r="87" spans="1:5" ht="18.5" x14ac:dyDescent="0.45">
      <c r="A87" s="106"/>
      <c r="B87" s="55"/>
      <c r="C87" t="e">
        <f>VLOOKUP(B87,summary!$A$5:$B$5006,2,0)</f>
        <v>#N/A</v>
      </c>
      <c r="D87" s="91"/>
      <c r="E87" s="77"/>
    </row>
    <row r="88" spans="1:5" ht="18.5" x14ac:dyDescent="0.45">
      <c r="A88" s="106"/>
      <c r="B88" s="55"/>
      <c r="C88" t="e">
        <f>VLOOKUP(B88,summary!$A$5:$B$5006,2,0)</f>
        <v>#N/A</v>
      </c>
      <c r="D88" s="91"/>
      <c r="E88" s="77"/>
    </row>
    <row r="89" spans="1:5" ht="18.5" x14ac:dyDescent="0.45">
      <c r="A89" s="106"/>
      <c r="B89" s="55"/>
      <c r="C89" t="e">
        <f>VLOOKUP(B89,summary!$A$5:$B$5006,2,0)</f>
        <v>#N/A</v>
      </c>
      <c r="D89" s="91"/>
      <c r="E89" s="77"/>
    </row>
    <row r="90" spans="1:5" ht="18.5" x14ac:dyDescent="0.45">
      <c r="A90" s="106"/>
      <c r="B90" s="55"/>
      <c r="C90" t="e">
        <f>VLOOKUP(B90,summary!$A$5:$B$5006,2,0)</f>
        <v>#N/A</v>
      </c>
      <c r="D90" s="91"/>
      <c r="E90" s="77"/>
    </row>
    <row r="91" spans="1:5" ht="18.5" x14ac:dyDescent="0.45">
      <c r="A91" s="106"/>
      <c r="B91" s="55"/>
      <c r="C91" t="e">
        <f>VLOOKUP(B91,summary!$A$5:$B$5006,2,0)</f>
        <v>#N/A</v>
      </c>
      <c r="D91" s="91"/>
      <c r="E91" s="77"/>
    </row>
    <row r="92" spans="1:5" ht="18.5" x14ac:dyDescent="0.45">
      <c r="A92" s="106"/>
      <c r="B92" s="55"/>
      <c r="C92" t="e">
        <f>VLOOKUP(B92,summary!$A$5:$B$5006,2,0)</f>
        <v>#N/A</v>
      </c>
      <c r="D92" s="91"/>
      <c r="E92" s="77"/>
    </row>
    <row r="93" spans="1:5" ht="18.5" x14ac:dyDescent="0.45">
      <c r="A93" s="106"/>
      <c r="B93" s="55"/>
      <c r="C93" t="e">
        <f>VLOOKUP(B93,summary!$A$5:$B$5006,2,0)</f>
        <v>#N/A</v>
      </c>
      <c r="D93" s="91"/>
      <c r="E93" s="77"/>
    </row>
    <row r="94" spans="1:5" ht="18.5" x14ac:dyDescent="0.45">
      <c r="A94" s="106"/>
      <c r="B94" s="55"/>
      <c r="C94" t="e">
        <f>VLOOKUP(B94,summary!$A$5:$B$5006,2,0)</f>
        <v>#N/A</v>
      </c>
      <c r="D94" s="91"/>
      <c r="E94" s="77"/>
    </row>
    <row r="95" spans="1:5" ht="18.5" x14ac:dyDescent="0.45">
      <c r="A95" s="106"/>
      <c r="B95" s="55"/>
      <c r="C95" t="e">
        <f>VLOOKUP(B95,summary!$A$5:$B$5006,2,0)</f>
        <v>#N/A</v>
      </c>
      <c r="D95" s="91"/>
      <c r="E95" s="77"/>
    </row>
    <row r="96" spans="1:5" ht="18.5" customHeight="1" x14ac:dyDescent="0.45">
      <c r="A96" s="106"/>
      <c r="B96" s="55"/>
      <c r="C96" t="e">
        <f>VLOOKUP(B96,summary!$A$5:$B$5006,2,0)</f>
        <v>#N/A</v>
      </c>
      <c r="D96" s="91"/>
      <c r="E96" s="77"/>
    </row>
    <row r="97" spans="1:5" ht="18.5" customHeight="1" x14ac:dyDescent="0.45">
      <c r="A97" s="106"/>
      <c r="B97" s="55"/>
      <c r="C97" t="e">
        <f>VLOOKUP(B97,summary!$A$5:$B$5006,2,0)</f>
        <v>#N/A</v>
      </c>
      <c r="D97" s="91"/>
      <c r="E97" s="77"/>
    </row>
    <row r="98" spans="1:5" ht="18.5" customHeight="1" x14ac:dyDescent="0.45">
      <c r="A98" s="106"/>
      <c r="B98" s="55"/>
      <c r="C98" t="e">
        <f>VLOOKUP(B98,summary!$A$5:$B$5006,2,0)</f>
        <v>#N/A</v>
      </c>
      <c r="D98" s="91"/>
      <c r="E98" s="77"/>
    </row>
    <row r="99" spans="1:5" ht="18.5" customHeight="1" x14ac:dyDescent="0.45">
      <c r="A99" s="106"/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/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/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/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/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/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98">
    <sortCondition ref="A3:A98"/>
  </sortState>
  <conditionalFormatting sqref="B28">
    <cfRule type="duplicateValues" dxfId="56" priority="6"/>
  </conditionalFormatting>
  <conditionalFormatting sqref="B32">
    <cfRule type="duplicateValues" dxfId="55" priority="5"/>
  </conditionalFormatting>
  <conditionalFormatting sqref="B32">
    <cfRule type="duplicateValues" dxfId="54" priority="4"/>
  </conditionalFormatting>
  <conditionalFormatting sqref="B29">
    <cfRule type="duplicateValues" dxfId="53" priority="7"/>
  </conditionalFormatting>
  <conditionalFormatting sqref="B30">
    <cfRule type="duplicateValues" dxfId="52" priority="8"/>
  </conditionalFormatting>
  <conditionalFormatting sqref="B31">
    <cfRule type="duplicateValues" dxfId="51" priority="3"/>
  </conditionalFormatting>
  <conditionalFormatting sqref="B33">
    <cfRule type="duplicateValues" dxfId="50" priority="9"/>
  </conditionalFormatting>
  <conditionalFormatting sqref="B34:B76 B87:B120">
    <cfRule type="duplicateValues" dxfId="49" priority="10"/>
  </conditionalFormatting>
  <conditionalFormatting sqref="B83:B84">
    <cfRule type="duplicateValues" dxfId="48" priority="1"/>
  </conditionalFormatting>
  <conditionalFormatting sqref="B85">
    <cfRule type="duplicateValues" dxfId="47" priority="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ED15-0A5A-4864-8615-BB9D7B4940C6}">
  <dimension ref="A1:E562"/>
  <sheetViews>
    <sheetView tabSelected="1" topLeftCell="A139" workbookViewId="0">
      <selection activeCell="B12" sqref="B1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SUM(D3:D1953)</f>
        <v>516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202111399</v>
      </c>
      <c r="B3" s="55" t="s">
        <v>436</v>
      </c>
      <c r="C3" t="str">
        <f>VLOOKUP(B3,summary!$A$5:$B$5006,2,0)</f>
        <v>Nata De Coco椰果芊 15mm</v>
      </c>
      <c r="D3" s="78">
        <v>42</v>
      </c>
      <c r="E3" s="77"/>
    </row>
    <row r="4" spans="1:5" ht="18.5" x14ac:dyDescent="0.45">
      <c r="A4" s="106">
        <v>202111399</v>
      </c>
      <c r="B4" s="55" t="s">
        <v>497</v>
      </c>
      <c r="C4" t="str">
        <f>VLOOKUP(B4,summary!$A$5:$B$5006,2,0)</f>
        <v>Coconut Milk 椰浆</v>
      </c>
      <c r="D4" s="78">
        <v>1</v>
      </c>
      <c r="E4" s="77"/>
    </row>
    <row r="5" spans="1:5" ht="18.5" x14ac:dyDescent="0.45">
      <c r="A5" s="106">
        <v>202111399</v>
      </c>
      <c r="B5" s="55" t="s">
        <v>537</v>
      </c>
      <c r="C5" t="str">
        <f>VLOOKUP(B5,summary!$A$5:$B$5006,2,0)</f>
        <v>Fine Sugar 白糖</v>
      </c>
      <c r="D5" s="78">
        <v>4</v>
      </c>
      <c r="E5" s="77"/>
    </row>
    <row r="6" spans="1:5" ht="18.5" x14ac:dyDescent="0.45">
      <c r="A6" s="106">
        <v>202111400</v>
      </c>
      <c r="B6" s="55" t="s">
        <v>294</v>
      </c>
      <c r="C6" t="str">
        <f>VLOOKUP(B6,summary!$A$5:$B$5006,2,0)</f>
        <v>Chin Chow  仙 草</v>
      </c>
      <c r="D6" s="78">
        <v>4</v>
      </c>
      <c r="E6" s="77"/>
    </row>
    <row r="7" spans="1:5" ht="18.5" x14ac:dyDescent="0.45">
      <c r="A7" s="106">
        <v>202111400</v>
      </c>
      <c r="B7" s="55" t="s">
        <v>299</v>
      </c>
      <c r="C7" t="str">
        <f>VLOOKUP(B7,summary!$A$5:$B$5006,2,0)</f>
        <v>Red Bean红豆</v>
      </c>
      <c r="D7" s="78">
        <v>1</v>
      </c>
      <c r="E7" s="77"/>
    </row>
    <row r="8" spans="1:5" ht="18.5" x14ac:dyDescent="0.45">
      <c r="A8" s="106">
        <v>202111400</v>
      </c>
      <c r="B8" s="55" t="s">
        <v>314</v>
      </c>
      <c r="C8" t="str">
        <f>VLOOKUP(B8,summary!$A$5:$B$5006,2,0)</f>
        <v>Green Bean 绿豆</v>
      </c>
      <c r="D8" s="78">
        <v>1</v>
      </c>
      <c r="E8" s="77"/>
    </row>
    <row r="9" spans="1:5" ht="18.5" x14ac:dyDescent="0.45">
      <c r="A9" s="106">
        <v>202111400</v>
      </c>
      <c r="B9" s="55" t="s">
        <v>331</v>
      </c>
      <c r="C9" t="str">
        <f>VLOOKUP(B9,summary!$A$5:$B$5006,2,0)</f>
        <v>Black Glutinous Rice 黑糯米</v>
      </c>
      <c r="D9" s="78">
        <v>1</v>
      </c>
      <c r="E9" s="77"/>
    </row>
    <row r="10" spans="1:5" ht="18.5" x14ac:dyDescent="0.45">
      <c r="A10" s="106">
        <v>202111400</v>
      </c>
      <c r="B10" s="55" t="s">
        <v>340</v>
      </c>
      <c r="C10" t="str">
        <f>VLOOKUP(B10,summary!$A$5:$B$5006,2,0)</f>
        <v>Pearl Barley 薏米</v>
      </c>
      <c r="D10" s="78">
        <v>1</v>
      </c>
      <c r="E10" s="77"/>
    </row>
    <row r="11" spans="1:5" ht="18.5" x14ac:dyDescent="0.45">
      <c r="A11" s="106">
        <v>202111400</v>
      </c>
      <c r="B11" s="55" t="s">
        <v>484</v>
      </c>
      <c r="C11" t="str">
        <f>VLOOKUP(B11,summary!$A$5:$B$5006,2,0)</f>
        <v>GingKo Nut白果罐</v>
      </c>
      <c r="D11" s="78">
        <v>1</v>
      </c>
      <c r="E11" s="77"/>
    </row>
    <row r="12" spans="1:5" ht="18.5" x14ac:dyDescent="0.45">
      <c r="A12" s="106">
        <v>202111400</v>
      </c>
      <c r="B12" s="55" t="s">
        <v>559</v>
      </c>
      <c r="C12" t="str">
        <f>VLOOKUP(B12,summary!$A$5:$B$5006,2,0)</f>
        <v>Sweet Potato 番薯</v>
      </c>
      <c r="D12" s="78">
        <v>10</v>
      </c>
      <c r="E12" s="77"/>
    </row>
    <row r="13" spans="1:5" ht="18.5" x14ac:dyDescent="0.45">
      <c r="A13" s="106">
        <v>202111400</v>
      </c>
      <c r="B13" s="55" t="s">
        <v>565</v>
      </c>
      <c r="C13" t="str">
        <f>VLOOKUP(B13,summary!$A$5:$B$5006,2,0)</f>
        <v>Pandan Leaf 班兰叶</v>
      </c>
      <c r="D13" s="78">
        <v>2</v>
      </c>
      <c r="E13" s="77"/>
    </row>
    <row r="14" spans="1:5" ht="18.5" x14ac:dyDescent="0.45">
      <c r="A14" s="106">
        <v>202111401</v>
      </c>
      <c r="B14" s="55" t="s">
        <v>321</v>
      </c>
      <c r="C14" t="str">
        <f>VLOOKUP(B14,summary!$A$5:$B$5006,2,0)</f>
        <v>Split Green Mung Bean豆畔</v>
      </c>
      <c r="D14" s="78">
        <v>3</v>
      </c>
      <c r="E14" s="77"/>
    </row>
    <row r="15" spans="1:5" ht="18.5" x14ac:dyDescent="0.45">
      <c r="A15" s="106">
        <v>202111401</v>
      </c>
      <c r="B15" s="55" t="s">
        <v>334</v>
      </c>
      <c r="C15" t="str">
        <f>VLOOKUP(B15,summary!$A$5:$B$5006,2,0)</f>
        <v>White Glutinous Rice白糯米</v>
      </c>
      <c r="D15" s="78">
        <v>1</v>
      </c>
      <c r="E15" s="77"/>
    </row>
    <row r="16" spans="1:5" ht="18.5" x14ac:dyDescent="0.45">
      <c r="A16" s="106">
        <v>202111401</v>
      </c>
      <c r="B16" s="55" t="s">
        <v>330</v>
      </c>
      <c r="C16" t="str">
        <f>VLOOKUP(B16,summary!$A$5:$B$5006,2,0)</f>
        <v>Black Glutinous Rice 黑糯米</v>
      </c>
      <c r="D16" s="78">
        <v>2</v>
      </c>
      <c r="E16" s="77"/>
    </row>
    <row r="17" spans="1:5" ht="18.5" x14ac:dyDescent="0.45">
      <c r="A17" s="106">
        <v>202111401</v>
      </c>
      <c r="B17" s="55" t="s">
        <v>552</v>
      </c>
      <c r="C17" t="str">
        <f>VLOOKUP(B17,summary!$A$5:$B$5006,2,0)</f>
        <v>Liquid Maltose 麦芽糖</v>
      </c>
      <c r="D17" s="78">
        <v>1</v>
      </c>
      <c r="E17" s="77"/>
    </row>
    <row r="18" spans="1:5" ht="18.5" x14ac:dyDescent="0.45">
      <c r="A18" s="106">
        <v>202111402</v>
      </c>
      <c r="B18" s="55" t="s">
        <v>291</v>
      </c>
      <c r="C18" t="str">
        <f>VLOOKUP(B18,summary!$A$5:$B$5006,2,0)</f>
        <v>Atap Seeds in Syrup亚嗒子</v>
      </c>
      <c r="D18" s="78">
        <v>1</v>
      </c>
      <c r="E18" s="77"/>
    </row>
    <row r="19" spans="1:5" ht="18.5" x14ac:dyDescent="0.45">
      <c r="A19" s="106">
        <v>202111402</v>
      </c>
      <c r="B19" s="55" t="s">
        <v>658</v>
      </c>
      <c r="C19" t="str">
        <f>VLOOKUP(B19,summary!$A$5:$B$5006,2,0)</f>
        <v>Bobo Cha Cubes.摩摩喳喳</v>
      </c>
      <c r="D19" s="78">
        <v>1</v>
      </c>
      <c r="E19" s="77"/>
    </row>
    <row r="20" spans="1:5" ht="18.5" x14ac:dyDescent="0.45">
      <c r="A20" s="106">
        <v>202111402</v>
      </c>
      <c r="B20" s="55" t="s">
        <v>331</v>
      </c>
      <c r="C20" t="str">
        <f>VLOOKUP(B20,summary!$A$5:$B$5006,2,0)</f>
        <v>Black Glutinous Rice 黑糯米</v>
      </c>
      <c r="D20" s="91">
        <v>1</v>
      </c>
      <c r="E20" s="77"/>
    </row>
    <row r="21" spans="1:5" ht="18.5" x14ac:dyDescent="0.45">
      <c r="A21" s="106">
        <v>202111402</v>
      </c>
      <c r="B21" s="55" t="s">
        <v>299</v>
      </c>
      <c r="C21" t="str">
        <f>VLOOKUP(B21,summary!$A$5:$B$5006,2,0)</f>
        <v>Red Bean红豆</v>
      </c>
      <c r="D21" s="91">
        <v>1</v>
      </c>
      <c r="E21" s="77"/>
    </row>
    <row r="22" spans="1:5" ht="18.5" x14ac:dyDescent="0.45">
      <c r="A22" s="106">
        <v>202111402</v>
      </c>
      <c r="B22" s="55" t="s">
        <v>322</v>
      </c>
      <c r="C22" t="str">
        <f>VLOOKUP(B22,summary!$A$5:$B$5006,2,0)</f>
        <v>Split Green Mung Bean豆畔</v>
      </c>
      <c r="D22" s="91">
        <v>1</v>
      </c>
      <c r="E22" s="77"/>
    </row>
    <row r="23" spans="1:5" ht="18.5" x14ac:dyDescent="0.45">
      <c r="A23" s="106">
        <v>202111402</v>
      </c>
      <c r="B23" s="55" t="s">
        <v>340</v>
      </c>
      <c r="C23" t="str">
        <f>VLOOKUP(B23,summary!$A$5:$B$5006,2,0)</f>
        <v>Pearl Barley 薏米</v>
      </c>
      <c r="D23" s="91">
        <v>1</v>
      </c>
      <c r="E23" s="77"/>
    </row>
    <row r="24" spans="1:5" ht="18.5" x14ac:dyDescent="0.45">
      <c r="A24" s="106">
        <v>202111402</v>
      </c>
      <c r="B24" s="55" t="s">
        <v>361</v>
      </c>
      <c r="C24" t="str">
        <f>VLOOKUP(B24,summary!$A$5:$B$5006,2,0)</f>
        <v>Lotus Seed 莲子(无）</v>
      </c>
      <c r="D24" s="91">
        <v>1</v>
      </c>
      <c r="E24" s="77"/>
    </row>
    <row r="25" spans="1:5" ht="18.5" x14ac:dyDescent="0.45">
      <c r="A25" s="106">
        <v>202111402</v>
      </c>
      <c r="B25" s="55" t="s">
        <v>294</v>
      </c>
      <c r="C25" t="str">
        <f>VLOOKUP(B25,summary!$A$5:$B$5006,2,0)</f>
        <v>Chin Chow  仙 草</v>
      </c>
      <c r="D25" s="91">
        <v>1</v>
      </c>
      <c r="E25" s="77"/>
    </row>
    <row r="26" spans="1:5" ht="18.5" x14ac:dyDescent="0.45">
      <c r="A26" s="106">
        <v>202111402</v>
      </c>
      <c r="B26" s="55" t="s">
        <v>297</v>
      </c>
      <c r="C26" t="str">
        <f>VLOOKUP(B26,summary!$A$5:$B$5006,2,0)</f>
        <v>GingKo Nut (Peel off)白果仁</v>
      </c>
      <c r="D26" s="91">
        <v>2</v>
      </c>
      <c r="E26" s="77"/>
    </row>
    <row r="27" spans="1:5" ht="18.5" x14ac:dyDescent="0.45">
      <c r="A27" s="106">
        <v>202111402</v>
      </c>
      <c r="B27" s="55" t="s">
        <v>545</v>
      </c>
      <c r="C27" t="str">
        <f>VLOOKUP(B27,summary!$A$5:$B$5006,2,0)</f>
        <v>Coconut Sugar椰糖</v>
      </c>
      <c r="D27" s="91">
        <v>1</v>
      </c>
      <c r="E27" s="77"/>
    </row>
    <row r="28" spans="1:5" ht="18.5" x14ac:dyDescent="0.45">
      <c r="A28" s="106">
        <v>202111402</v>
      </c>
      <c r="B28" s="55" t="s">
        <v>660</v>
      </c>
      <c r="C28" t="str">
        <f>VLOOKUP(B28,summary!$A$5:$B$5006,2,0)</f>
        <v>Chendol浆咯</v>
      </c>
      <c r="D28" s="91">
        <v>2</v>
      </c>
      <c r="E28" s="77"/>
    </row>
    <row r="29" spans="1:5" ht="18.5" x14ac:dyDescent="0.45">
      <c r="A29" s="106">
        <v>202111402</v>
      </c>
      <c r="B29" s="55" t="s">
        <v>441</v>
      </c>
      <c r="C29" t="str">
        <f>VLOOKUP(B29,summary!$A$5:$B$5006,2,0)</f>
        <v>Longan in Syrup龙眼</v>
      </c>
      <c r="D29" s="91">
        <v>1</v>
      </c>
      <c r="E29" s="77"/>
    </row>
    <row r="30" spans="1:5" ht="18.5" x14ac:dyDescent="0.45">
      <c r="A30" s="106">
        <v>202111402</v>
      </c>
      <c r="B30" s="55" t="s">
        <v>458</v>
      </c>
      <c r="C30" t="str">
        <f>VLOOKUP(B30,summary!$A$5:$B$5006,2,0)</f>
        <v>Cream Corn玉米浆</v>
      </c>
      <c r="D30" s="91">
        <v>1</v>
      </c>
      <c r="E30" s="77"/>
    </row>
    <row r="31" spans="1:5" ht="18.5" x14ac:dyDescent="0.45">
      <c r="A31" s="106">
        <v>202111402</v>
      </c>
      <c r="B31" s="55" t="s">
        <v>572</v>
      </c>
      <c r="C31" t="str">
        <f>VLOOKUP(B31,summary!$A$5:$B$5006,2,0)</f>
        <v>Ginger 老姜</v>
      </c>
      <c r="D31" s="91">
        <v>1</v>
      </c>
      <c r="E31" s="77"/>
    </row>
    <row r="32" spans="1:5" ht="18.5" x14ac:dyDescent="0.45">
      <c r="A32" s="106">
        <v>202111402</v>
      </c>
      <c r="B32" s="55" t="s">
        <v>565</v>
      </c>
      <c r="C32" t="str">
        <f>VLOOKUP(B32,summary!$A$5:$B$5006,2,0)</f>
        <v>Pandan Leaf 班兰叶</v>
      </c>
      <c r="D32" s="91">
        <v>2</v>
      </c>
      <c r="E32" s="77"/>
    </row>
    <row r="33" spans="1:5" ht="18.5" x14ac:dyDescent="0.45">
      <c r="A33" s="106">
        <v>202111402</v>
      </c>
      <c r="B33" s="55" t="s">
        <v>559</v>
      </c>
      <c r="C33" t="str">
        <f>VLOOKUP(B33,summary!$A$5:$B$5006,2,0)</f>
        <v>Sweet Potato 番薯</v>
      </c>
      <c r="D33" s="91">
        <v>20</v>
      </c>
      <c r="E33" s="77"/>
    </row>
    <row r="34" spans="1:5" ht="18.5" x14ac:dyDescent="0.45">
      <c r="A34" s="106">
        <v>202111402</v>
      </c>
      <c r="B34" s="55" t="s">
        <v>562</v>
      </c>
      <c r="C34" t="str">
        <f>VLOOKUP(B34,summary!$A$5:$B$5006,2,0)</f>
        <v>Yam 芋头</v>
      </c>
      <c r="D34" s="91">
        <v>4</v>
      </c>
      <c r="E34" s="77"/>
    </row>
    <row r="35" spans="1:5" ht="18.5" x14ac:dyDescent="0.45">
      <c r="A35" s="106">
        <v>202111402</v>
      </c>
      <c r="B35" s="55" t="s">
        <v>578</v>
      </c>
      <c r="C35" t="str">
        <f>VLOOKUP(B35,summary!$A$5:$B$5006,2,0)</f>
        <v>Yu Tiao 油条</v>
      </c>
      <c r="D35" s="91">
        <v>10</v>
      </c>
      <c r="E35" s="77"/>
    </row>
    <row r="36" spans="1:5" ht="18.5" x14ac:dyDescent="0.45">
      <c r="A36" s="106">
        <v>202111403</v>
      </c>
      <c r="B36" s="55" t="s">
        <v>291</v>
      </c>
      <c r="C36" t="str">
        <f>VLOOKUP(B36,summary!$A$5:$B$5006,2,0)</f>
        <v>Atap Seeds in Syrup亚嗒子</v>
      </c>
      <c r="D36" s="91">
        <v>1</v>
      </c>
      <c r="E36" s="77"/>
    </row>
    <row r="37" spans="1:5" ht="18.5" x14ac:dyDescent="0.45">
      <c r="A37" s="106">
        <v>202111403</v>
      </c>
      <c r="B37" s="55" t="s">
        <v>340</v>
      </c>
      <c r="C37" t="str">
        <f>VLOOKUP(B37,summary!$A$5:$B$5006,2,0)</f>
        <v>Pearl Barley 薏米</v>
      </c>
      <c r="D37" s="91">
        <v>1</v>
      </c>
      <c r="E37" s="77"/>
    </row>
    <row r="38" spans="1:5" ht="18.5" x14ac:dyDescent="0.45">
      <c r="A38" s="106">
        <v>202111403</v>
      </c>
      <c r="B38" s="55" t="s">
        <v>299</v>
      </c>
      <c r="C38" t="str">
        <f>VLOOKUP(B38,summary!$A$5:$B$5006,2,0)</f>
        <v>Red Bean红豆</v>
      </c>
      <c r="D38" s="91">
        <v>1</v>
      </c>
      <c r="E38" s="77"/>
    </row>
    <row r="39" spans="1:5" ht="18.5" x14ac:dyDescent="0.45">
      <c r="A39" s="106">
        <v>202111403</v>
      </c>
      <c r="B39" s="55" t="s">
        <v>314</v>
      </c>
      <c r="C39" t="str">
        <f>VLOOKUP(B39,summary!$A$5:$B$5006,2,0)</f>
        <v>Green Bean 绿豆</v>
      </c>
      <c r="D39" s="91">
        <v>1</v>
      </c>
      <c r="E39" s="77"/>
    </row>
    <row r="40" spans="1:5" ht="18.5" x14ac:dyDescent="0.45">
      <c r="A40" s="106">
        <v>202111403</v>
      </c>
      <c r="B40" s="55" t="s">
        <v>351</v>
      </c>
      <c r="C40" t="str">
        <f>VLOOKUP(B40,summary!$A$5:$B$5006,2,0)</f>
        <v>Dried Longan 龙眼干</v>
      </c>
      <c r="D40" s="91">
        <v>2</v>
      </c>
      <c r="E40" s="77"/>
    </row>
    <row r="41" spans="1:5" ht="18.5" x14ac:dyDescent="0.45">
      <c r="A41" s="106">
        <v>202111403</v>
      </c>
      <c r="B41" s="55" t="s">
        <v>446</v>
      </c>
      <c r="C41" t="str">
        <f>VLOOKUP(B41,summary!$A$5:$B$5006,2,0)</f>
        <v>Lychee in Syrup荔枝</v>
      </c>
      <c r="D41" s="91">
        <v>2</v>
      </c>
      <c r="E41" s="77"/>
    </row>
    <row r="42" spans="1:5" ht="18.5" x14ac:dyDescent="0.45">
      <c r="A42" s="106">
        <v>202111403</v>
      </c>
      <c r="B42" s="55" t="s">
        <v>545</v>
      </c>
      <c r="C42" t="str">
        <f>VLOOKUP(B42,summary!$A$5:$B$5006,2,0)</f>
        <v>Coconut Sugar椰糖</v>
      </c>
      <c r="D42" s="91">
        <v>1</v>
      </c>
      <c r="E42" s="77"/>
    </row>
    <row r="43" spans="1:5" ht="18.5" x14ac:dyDescent="0.45">
      <c r="A43" s="106">
        <v>202111403</v>
      </c>
      <c r="B43" s="55" t="s">
        <v>565</v>
      </c>
      <c r="C43" t="str">
        <f>VLOOKUP(B43,summary!$A$5:$B$5006,2,0)</f>
        <v>Pandan Leaf 班兰叶</v>
      </c>
      <c r="D43" s="91">
        <v>1</v>
      </c>
      <c r="E43" s="77"/>
    </row>
    <row r="44" spans="1:5" ht="18.5" x14ac:dyDescent="0.45">
      <c r="A44" s="106">
        <v>202111403</v>
      </c>
      <c r="B44" s="55" t="s">
        <v>559</v>
      </c>
      <c r="C44" t="str">
        <f>VLOOKUP(B44,summary!$A$5:$B$5006,2,0)</f>
        <v>Sweet Potato 番薯</v>
      </c>
      <c r="D44" s="91">
        <v>30</v>
      </c>
      <c r="E44" s="77"/>
    </row>
    <row r="45" spans="1:5" ht="18.5" x14ac:dyDescent="0.45">
      <c r="A45" s="106">
        <v>202111403</v>
      </c>
      <c r="B45" s="55" t="s">
        <v>562</v>
      </c>
      <c r="C45" t="str">
        <f>VLOOKUP(B45,summary!$A$5:$B$5006,2,0)</f>
        <v>Yam 芋头</v>
      </c>
      <c r="D45" s="91">
        <v>6</v>
      </c>
      <c r="E45" s="77"/>
    </row>
    <row r="46" spans="1:5" ht="18.5" x14ac:dyDescent="0.45">
      <c r="A46" s="106">
        <v>202111403</v>
      </c>
      <c r="B46" s="55" t="s">
        <v>578</v>
      </c>
      <c r="C46" t="str">
        <f>VLOOKUP(B46,summary!$A$5:$B$5006,2,0)</f>
        <v>Yu Tiao 油条</v>
      </c>
      <c r="D46" s="91">
        <v>20</v>
      </c>
      <c r="E46" s="77"/>
    </row>
    <row r="47" spans="1:5" ht="18.5" x14ac:dyDescent="0.45">
      <c r="A47" s="106">
        <v>202111404</v>
      </c>
      <c r="B47" s="55" t="s">
        <v>338</v>
      </c>
      <c r="C47" t="str">
        <f>VLOOKUP(B47,summary!$A$5:$B$5006,2,0)</f>
        <v>White Wheat 大麦</v>
      </c>
      <c r="D47" s="91">
        <v>1</v>
      </c>
      <c r="E47" s="77"/>
    </row>
    <row r="48" spans="1:5" ht="18.5" x14ac:dyDescent="0.45">
      <c r="A48" s="106">
        <v>202111404</v>
      </c>
      <c r="B48" s="55" t="s">
        <v>558</v>
      </c>
      <c r="C48" t="str">
        <f>VLOOKUP(B48,summary!$A$5:$B$5006,2,0)</f>
        <v>Tapioca木薯</v>
      </c>
      <c r="D48" s="91">
        <v>10</v>
      </c>
      <c r="E48" s="77"/>
    </row>
    <row r="49" spans="1:5" ht="18.5" x14ac:dyDescent="0.45">
      <c r="A49" s="106">
        <v>202111404</v>
      </c>
      <c r="B49" s="55" t="s">
        <v>559</v>
      </c>
      <c r="C49" t="str">
        <f>VLOOKUP(B49,summary!$A$5:$B$5006,2,0)</f>
        <v>Sweet Potato 番薯</v>
      </c>
      <c r="D49" s="91">
        <v>10</v>
      </c>
      <c r="E49" s="77"/>
    </row>
    <row r="50" spans="1:5" ht="18.5" x14ac:dyDescent="0.45">
      <c r="A50" s="106">
        <v>202111404</v>
      </c>
      <c r="B50" s="55" t="s">
        <v>562</v>
      </c>
      <c r="C50" t="str">
        <f>VLOOKUP(B50,summary!$A$5:$B$5006,2,0)</f>
        <v>Yam 芋头</v>
      </c>
      <c r="D50" s="91">
        <v>5</v>
      </c>
      <c r="E50" s="77"/>
    </row>
    <row r="51" spans="1:5" ht="18.5" x14ac:dyDescent="0.45">
      <c r="A51" s="106">
        <v>202111404</v>
      </c>
      <c r="B51" s="55" t="s">
        <v>565</v>
      </c>
      <c r="C51" t="str">
        <f>VLOOKUP(B51,summary!$A$5:$B$5006,2,0)</f>
        <v>Pandan Leaf 班兰叶</v>
      </c>
      <c r="D51" s="91">
        <v>1</v>
      </c>
      <c r="E51" s="77"/>
    </row>
    <row r="52" spans="1:5" ht="18.5" x14ac:dyDescent="0.45">
      <c r="A52" s="106">
        <v>202111405</v>
      </c>
      <c r="B52" s="55" t="s">
        <v>438</v>
      </c>
      <c r="C52" t="str">
        <f>VLOOKUP(B52,summary!$A$5:$B$5006,2,0)</f>
        <v>Nata De Coco椰果芊 5mm</v>
      </c>
      <c r="D52" s="91">
        <v>6</v>
      </c>
      <c r="E52" s="77"/>
    </row>
    <row r="53" spans="1:5" ht="18.5" x14ac:dyDescent="0.45">
      <c r="A53" s="106">
        <v>202111406</v>
      </c>
      <c r="B53" s="55" t="s">
        <v>660</v>
      </c>
      <c r="C53" t="str">
        <f>VLOOKUP(B53,summary!$A$5:$B$5006,2,0)</f>
        <v>Chendol浆咯</v>
      </c>
      <c r="D53" s="91">
        <v>2</v>
      </c>
      <c r="E53" s="77"/>
    </row>
    <row r="54" spans="1:5" ht="18.5" x14ac:dyDescent="0.45">
      <c r="A54" s="106">
        <v>202111406</v>
      </c>
      <c r="B54" s="55" t="s">
        <v>646</v>
      </c>
      <c r="C54" t="str">
        <f>VLOOKUP(B54,summary!$A$5:$B$5006,2,0)</f>
        <v>Durian Puree 榴莲</v>
      </c>
      <c r="D54" s="91">
        <v>2</v>
      </c>
      <c r="E54" s="77"/>
    </row>
    <row r="55" spans="1:5" ht="18.5" x14ac:dyDescent="0.45">
      <c r="A55" s="106">
        <v>202111406</v>
      </c>
      <c r="B55" s="55" t="s">
        <v>647</v>
      </c>
      <c r="C55" t="str">
        <f>VLOOKUP(B55,summary!$A$5:$B$5006,2,0)</f>
        <v>Mango Puree芒果</v>
      </c>
      <c r="D55" s="91">
        <v>3</v>
      </c>
      <c r="E55" s="77"/>
    </row>
    <row r="56" spans="1:5" ht="18.5" x14ac:dyDescent="0.45">
      <c r="A56" s="106">
        <v>202111406</v>
      </c>
      <c r="B56" s="55" t="s">
        <v>289</v>
      </c>
      <c r="C56" t="str">
        <f>VLOOKUP(B56,summary!$A$5:$B$5006,2,0)</f>
        <v>Atap Seeds in Syrup亚嗒子</v>
      </c>
      <c r="D56" s="91">
        <v>3</v>
      </c>
      <c r="E56" s="77"/>
    </row>
    <row r="57" spans="1:5" ht="18.5" x14ac:dyDescent="0.45">
      <c r="A57" s="106">
        <v>202111406</v>
      </c>
      <c r="B57" s="55" t="s">
        <v>298</v>
      </c>
      <c r="C57" t="str">
        <f>VLOOKUP(B57,summary!$A$5:$B$5006,2,0)</f>
        <v>Red Bean红豆</v>
      </c>
      <c r="D57" s="55">
        <v>1</v>
      </c>
      <c r="E57" s="77"/>
    </row>
    <row r="58" spans="1:5" ht="18.5" x14ac:dyDescent="0.45">
      <c r="A58" s="106">
        <v>202111406</v>
      </c>
      <c r="B58" s="55" t="s">
        <v>200</v>
      </c>
      <c r="C58" t="str">
        <f>VLOOKUP(B58,summary!$A$5:$B$5006,2,0)</f>
        <v>Tadpole蝌蚪</v>
      </c>
      <c r="D58" s="55">
        <v>1</v>
      </c>
      <c r="E58" s="77"/>
    </row>
    <row r="59" spans="1:5" ht="18.5" x14ac:dyDescent="0.45">
      <c r="A59" s="106">
        <v>202111406</v>
      </c>
      <c r="B59" s="55" t="s">
        <v>351</v>
      </c>
      <c r="C59" t="str">
        <f>VLOOKUP(B59,summary!$A$5:$B$5006,2,0)</f>
        <v>Dried Longan 龙眼干</v>
      </c>
      <c r="D59" s="55">
        <v>5</v>
      </c>
      <c r="E59" s="77"/>
    </row>
    <row r="60" spans="1:5" ht="18.5" x14ac:dyDescent="0.45">
      <c r="A60" s="106">
        <v>202111406</v>
      </c>
      <c r="B60" s="55" t="s">
        <v>322</v>
      </c>
      <c r="C60" t="str">
        <f>VLOOKUP(B60,summary!$A$5:$B$5006,2,0)</f>
        <v>Split Green Mung Bean豆畔</v>
      </c>
      <c r="D60" s="55">
        <v>1</v>
      </c>
      <c r="E60" s="77"/>
    </row>
    <row r="61" spans="1:5" ht="18.5" x14ac:dyDescent="0.45">
      <c r="A61" s="106">
        <v>202111406</v>
      </c>
      <c r="B61" s="55" t="s">
        <v>331</v>
      </c>
      <c r="C61" t="str">
        <f>VLOOKUP(B61,summary!$A$5:$B$5006,2,0)</f>
        <v>Black Glutinous Rice 黑糯米</v>
      </c>
      <c r="D61" s="55">
        <v>1</v>
      </c>
      <c r="E61" s="77"/>
    </row>
    <row r="62" spans="1:5" ht="18.5" x14ac:dyDescent="0.45">
      <c r="A62" s="106">
        <v>202111406</v>
      </c>
      <c r="B62" s="55" t="s">
        <v>335</v>
      </c>
      <c r="C62" t="str">
        <f>VLOOKUP(B62,summary!$A$5:$B$5006,2,0)</f>
        <v>White Glutinous Rice白糯米</v>
      </c>
      <c r="D62" s="55">
        <v>1</v>
      </c>
      <c r="E62" s="77"/>
    </row>
    <row r="63" spans="1:5" ht="18.5" x14ac:dyDescent="0.45">
      <c r="A63" s="106">
        <v>202111406</v>
      </c>
      <c r="B63" s="55" t="s">
        <v>338</v>
      </c>
      <c r="C63" t="str">
        <f>VLOOKUP(B63,summary!$A$5:$B$5006,2,0)</f>
        <v>White Wheat 大麦</v>
      </c>
      <c r="D63" s="55">
        <v>1</v>
      </c>
      <c r="E63" s="77"/>
    </row>
    <row r="64" spans="1:5" ht="18.5" x14ac:dyDescent="0.45">
      <c r="A64" s="106">
        <v>202111406</v>
      </c>
      <c r="B64" s="55" t="s">
        <v>340</v>
      </c>
      <c r="C64" t="str">
        <f>VLOOKUP(B64,summary!$A$5:$B$5006,2,0)</f>
        <v>Pearl Barley 薏米</v>
      </c>
      <c r="D64" s="55">
        <v>1</v>
      </c>
      <c r="E64" s="77"/>
    </row>
    <row r="65" spans="1:5" ht="18.5" x14ac:dyDescent="0.45">
      <c r="A65" s="106">
        <v>202111406</v>
      </c>
      <c r="B65" s="55" t="s">
        <v>347</v>
      </c>
      <c r="C65" t="str">
        <f>VLOOKUP(B65,summary!$A$5:$B$5006,2,0)</f>
        <v>Small Sago 小丸</v>
      </c>
      <c r="D65" s="55">
        <v>1</v>
      </c>
      <c r="E65" s="77"/>
    </row>
    <row r="66" spans="1:5" ht="18.5" x14ac:dyDescent="0.45">
      <c r="A66" s="106">
        <v>202111406</v>
      </c>
      <c r="B66" s="55" t="s">
        <v>470</v>
      </c>
      <c r="C66" t="str">
        <f>VLOOKUP(B66,summary!$A$5:$B$5006,2,0)</f>
        <v>Carnation Milk三花淡奶水</v>
      </c>
      <c r="D66" s="55">
        <v>1</v>
      </c>
      <c r="E66" s="77"/>
    </row>
    <row r="67" spans="1:5" ht="18.5" x14ac:dyDescent="0.45">
      <c r="A67" s="106">
        <v>202111406</v>
      </c>
      <c r="B67" s="55" t="s">
        <v>492</v>
      </c>
      <c r="C67" t="str">
        <f>VLOOKUP(B67,summary!$A$5:$B$5006,2,0)</f>
        <v>Water Chestnut 马蹄 - 箱</v>
      </c>
      <c r="D67" s="55">
        <v>1</v>
      </c>
      <c r="E67" s="77"/>
    </row>
    <row r="68" spans="1:5" ht="18.5" x14ac:dyDescent="0.45">
      <c r="A68" s="106">
        <v>202111406</v>
      </c>
      <c r="B68" s="55" t="s">
        <v>559</v>
      </c>
      <c r="C68" t="str">
        <f>VLOOKUP(B68,summary!$A$5:$B$5006,2,0)</f>
        <v>Sweet Potato 番薯</v>
      </c>
      <c r="D68" s="91">
        <v>30</v>
      </c>
      <c r="E68" s="77"/>
    </row>
    <row r="69" spans="1:5" ht="18.5" x14ac:dyDescent="0.45">
      <c r="A69" s="106">
        <v>202111406</v>
      </c>
      <c r="B69" s="55" t="s">
        <v>562</v>
      </c>
      <c r="C69" t="str">
        <f>VLOOKUP(B69,summary!$A$5:$B$5006,2,0)</f>
        <v>Yam 芋头</v>
      </c>
      <c r="D69" s="91">
        <v>5</v>
      </c>
      <c r="E69" s="77"/>
    </row>
    <row r="70" spans="1:5" ht="18.5" x14ac:dyDescent="0.45">
      <c r="A70" s="106">
        <v>202111406</v>
      </c>
      <c r="B70" s="55" t="s">
        <v>537</v>
      </c>
      <c r="C70" t="str">
        <f>VLOOKUP(B70,summary!$A$5:$B$5006,2,0)</f>
        <v>Fine Sugar 白糖</v>
      </c>
      <c r="D70" s="91">
        <v>2</v>
      </c>
      <c r="E70" s="77"/>
    </row>
    <row r="71" spans="1:5" ht="18.5" x14ac:dyDescent="0.45">
      <c r="A71" s="106">
        <v>202111406</v>
      </c>
      <c r="B71" s="55" t="s">
        <v>566</v>
      </c>
      <c r="C71" t="str">
        <f>VLOOKUP(B71,summary!$A$5:$B$5006,2,0)</f>
        <v>Lime 酸甘</v>
      </c>
      <c r="D71" s="91">
        <v>2</v>
      </c>
      <c r="E71" s="77"/>
    </row>
    <row r="72" spans="1:5" ht="18.5" x14ac:dyDescent="0.45">
      <c r="A72" s="106">
        <v>202111406</v>
      </c>
      <c r="B72" s="55" t="s">
        <v>263</v>
      </c>
      <c r="C72" t="str">
        <f>VLOOKUP(B72,summary!$A$5:$B$5006,2,0)</f>
        <v>Tapioca Flour 茨粉</v>
      </c>
      <c r="D72" s="91">
        <v>1</v>
      </c>
      <c r="E72" s="77"/>
    </row>
    <row r="73" spans="1:5" ht="18.5" x14ac:dyDescent="0.45">
      <c r="A73" s="106">
        <v>202111407</v>
      </c>
      <c r="B73" s="55" t="s">
        <v>314</v>
      </c>
      <c r="C73" t="str">
        <f>VLOOKUP(B73,summary!$A$5:$B$5006,2,0)</f>
        <v>Green Bean 绿豆</v>
      </c>
      <c r="D73" s="91">
        <v>1</v>
      </c>
      <c r="E73" s="77"/>
    </row>
    <row r="74" spans="1:5" ht="18.5" x14ac:dyDescent="0.45">
      <c r="A74" s="106">
        <v>202111407</v>
      </c>
      <c r="B74" s="55" t="s">
        <v>305</v>
      </c>
      <c r="C74" t="str">
        <f>VLOOKUP(B74,summary!$A$5:$B$5006,2,0)</f>
        <v>Small Red Bean小红豆</v>
      </c>
      <c r="D74" s="91">
        <v>2</v>
      </c>
      <c r="E74" s="77"/>
    </row>
    <row r="75" spans="1:5" ht="18.5" x14ac:dyDescent="0.45">
      <c r="A75" s="106">
        <v>202111407</v>
      </c>
      <c r="B75" s="55" t="s">
        <v>331</v>
      </c>
      <c r="C75" t="str">
        <f>VLOOKUP(B75,summary!$A$5:$B$5006,2,0)</f>
        <v>Black Glutinous Rice 黑糯米</v>
      </c>
      <c r="D75" s="91">
        <v>1</v>
      </c>
      <c r="E75" s="77"/>
    </row>
    <row r="76" spans="1:5" ht="18.5" x14ac:dyDescent="0.45">
      <c r="A76" s="106">
        <v>202111407</v>
      </c>
      <c r="B76" s="55" t="s">
        <v>359</v>
      </c>
      <c r="C76" t="str">
        <f>VLOOKUP(B76,summary!$A$5:$B$5006,2,0)</f>
        <v>Fungus黄 木耳朵</v>
      </c>
      <c r="D76" s="91">
        <v>1</v>
      </c>
      <c r="E76" s="77"/>
    </row>
    <row r="77" spans="1:5" ht="18.5" x14ac:dyDescent="0.45">
      <c r="A77" s="106">
        <v>202111407</v>
      </c>
      <c r="B77" s="55" t="s">
        <v>558</v>
      </c>
      <c r="C77" t="str">
        <f>VLOOKUP(B77,summary!$A$5:$B$5006,2,0)</f>
        <v>Tapioca木薯</v>
      </c>
      <c r="D77" s="91">
        <v>10</v>
      </c>
      <c r="E77" s="77"/>
    </row>
    <row r="78" spans="1:5" ht="18.5" x14ac:dyDescent="0.45">
      <c r="A78" s="106">
        <v>202111408</v>
      </c>
      <c r="B78" s="55" t="s">
        <v>684</v>
      </c>
      <c r="C78" t="str">
        <f>VLOOKUP(B78,summary!$A$5:$B$5006,2,0)</f>
        <v>Citrus Plum Concentrate Juice 柑桔梅子汁</v>
      </c>
      <c r="D78" s="91">
        <v>50</v>
      </c>
      <c r="E78" s="77"/>
    </row>
    <row r="79" spans="1:5" ht="18.5" x14ac:dyDescent="0.45">
      <c r="A79" s="106">
        <v>202111408</v>
      </c>
      <c r="B79" s="55" t="s">
        <v>645</v>
      </c>
      <c r="C79" t="str">
        <f>VLOOKUP(B79,summary!$A$5:$B$5006,2,0)</f>
        <v>Fresh Soursop 红毛榴莲(无)</v>
      </c>
      <c r="D79" s="91">
        <v>1</v>
      </c>
      <c r="E79" s="77"/>
    </row>
    <row r="80" spans="1:5" ht="18.5" x14ac:dyDescent="0.45">
      <c r="A80" s="106">
        <v>202111408</v>
      </c>
      <c r="B80" s="55" t="s">
        <v>646</v>
      </c>
      <c r="C80" t="str">
        <f>VLOOKUP(B80,summary!$A$5:$B$5006,2,0)</f>
        <v>Durian Puree 榴莲</v>
      </c>
      <c r="D80" s="91">
        <v>1</v>
      </c>
      <c r="E80" s="77"/>
    </row>
    <row r="81" spans="1:5" ht="18.5" x14ac:dyDescent="0.45">
      <c r="A81" s="106">
        <v>202111408</v>
      </c>
      <c r="B81" s="55" t="s">
        <v>662</v>
      </c>
      <c r="C81" t="str">
        <f>VLOOKUP(B81,summary!$A$5:$B$5006,2,0)</f>
        <v>Coconut Sugar Syrup 椰糖汁</v>
      </c>
      <c r="D81" s="91">
        <v>1</v>
      </c>
      <c r="E81" s="77"/>
    </row>
    <row r="82" spans="1:5" ht="18.5" x14ac:dyDescent="0.45">
      <c r="A82" s="106">
        <v>202111408</v>
      </c>
      <c r="B82" s="55" t="s">
        <v>470</v>
      </c>
      <c r="C82" t="str">
        <f>VLOOKUP(B82,summary!$A$5:$B$5006,2,0)</f>
        <v>Carnation Milk三花淡奶水</v>
      </c>
      <c r="D82" s="91">
        <v>1</v>
      </c>
      <c r="E82" s="77"/>
    </row>
    <row r="83" spans="1:5" ht="18.5" x14ac:dyDescent="0.45">
      <c r="A83" s="106">
        <v>202111410</v>
      </c>
      <c r="B83" s="55" t="s">
        <v>338</v>
      </c>
      <c r="C83" t="str">
        <f>VLOOKUP(B83,summary!$A$5:$B$5006,2,0)</f>
        <v>White Wheat 大麦</v>
      </c>
      <c r="D83" s="91">
        <v>1</v>
      </c>
      <c r="E83" s="77"/>
    </row>
    <row r="84" spans="1:5" ht="18.5" x14ac:dyDescent="0.45">
      <c r="A84" s="106">
        <v>202111410</v>
      </c>
      <c r="B84" s="55" t="s">
        <v>314</v>
      </c>
      <c r="C84" t="str">
        <f>VLOOKUP(B84,summary!$A$5:$B$5006,2,0)</f>
        <v>Green Bean 绿豆</v>
      </c>
      <c r="D84" s="91">
        <v>1</v>
      </c>
      <c r="E84" s="77"/>
    </row>
    <row r="85" spans="1:5" ht="18.5" x14ac:dyDescent="0.45">
      <c r="A85" s="106">
        <v>202111410</v>
      </c>
      <c r="B85" s="55" t="s">
        <v>355</v>
      </c>
      <c r="C85" t="str">
        <f>VLOOKUP(B85,summary!$A$5:$B$5006,2,0)</f>
        <v>Fungus 黄木耳</v>
      </c>
      <c r="D85" s="91">
        <v>1</v>
      </c>
      <c r="E85" s="77"/>
    </row>
    <row r="86" spans="1:5" ht="18.5" x14ac:dyDescent="0.45">
      <c r="A86" s="106">
        <v>202111410</v>
      </c>
      <c r="B86" s="55" t="s">
        <v>322</v>
      </c>
      <c r="C86" t="str">
        <f>VLOOKUP(B86,summary!$A$5:$B$5006,2,0)</f>
        <v>Split Green Mung Bean豆畔</v>
      </c>
      <c r="D86" s="91">
        <v>2</v>
      </c>
      <c r="E86" s="77"/>
    </row>
    <row r="87" spans="1:5" ht="18.5" x14ac:dyDescent="0.45">
      <c r="A87" s="106">
        <v>202111410</v>
      </c>
      <c r="B87" s="55" t="s">
        <v>252</v>
      </c>
      <c r="C87" t="str">
        <f>VLOOKUP(B87,summary!$A$5:$B$5006,2,0)</f>
        <v>Sweet Potato Powder番薯粉</v>
      </c>
      <c r="D87" s="91">
        <v>1</v>
      </c>
      <c r="E87" s="77"/>
    </row>
    <row r="88" spans="1:5" ht="18.5" x14ac:dyDescent="0.45">
      <c r="A88" s="106">
        <v>202111410</v>
      </c>
      <c r="B88" s="55" t="s">
        <v>269</v>
      </c>
      <c r="C88" t="str">
        <f>VLOOKUP(B88,summary!$A$5:$B$5006,2,0)</f>
        <v>Potato Starch 风车粉</v>
      </c>
      <c r="D88" s="91">
        <v>4</v>
      </c>
      <c r="E88" s="77"/>
    </row>
    <row r="89" spans="1:5" ht="18.5" x14ac:dyDescent="0.45">
      <c r="A89" s="106">
        <v>202111410</v>
      </c>
      <c r="B89" s="55" t="s">
        <v>289</v>
      </c>
      <c r="C89" t="str">
        <f>VLOOKUP(B89,summary!$A$5:$B$5006,2,0)</f>
        <v>Atap Seeds in Syrup亚嗒子</v>
      </c>
      <c r="D89" s="91">
        <v>2</v>
      </c>
      <c r="E89" s="77"/>
    </row>
    <row r="90" spans="1:5" ht="18.5" x14ac:dyDescent="0.45">
      <c r="A90" s="106">
        <v>202111410</v>
      </c>
      <c r="B90" s="55" t="s">
        <v>299</v>
      </c>
      <c r="C90" t="str">
        <f>VLOOKUP(B90,summary!$A$5:$B$5006,2,0)</f>
        <v>Red Bean红豆</v>
      </c>
      <c r="D90" s="91">
        <v>4</v>
      </c>
      <c r="E90" s="77"/>
    </row>
    <row r="91" spans="1:5" ht="18.5" x14ac:dyDescent="0.45">
      <c r="A91" s="106">
        <v>202111410</v>
      </c>
      <c r="B91" s="55" t="s">
        <v>351</v>
      </c>
      <c r="C91" t="str">
        <f>VLOOKUP(B91,summary!$A$5:$B$5006,2,0)</f>
        <v>Dried Longan 龙眼干</v>
      </c>
      <c r="D91" s="91">
        <v>4</v>
      </c>
      <c r="E91" s="77"/>
    </row>
    <row r="92" spans="1:5" ht="18.5" x14ac:dyDescent="0.45">
      <c r="A92" s="106">
        <v>202111410</v>
      </c>
      <c r="B92" s="55" t="s">
        <v>461</v>
      </c>
      <c r="C92" t="str">
        <f>VLOOKUP(B92,summary!$A$5:$B$5006,2,0)</f>
        <v>Whole Corn玉米粒</v>
      </c>
      <c r="D92" s="91">
        <v>1</v>
      </c>
      <c r="E92" s="77"/>
    </row>
    <row r="93" spans="1:5" ht="18.5" x14ac:dyDescent="0.45">
      <c r="A93" s="106">
        <v>202111410</v>
      </c>
      <c r="B93" s="55" t="s">
        <v>458</v>
      </c>
      <c r="C93" t="str">
        <f>VLOOKUP(B93,summary!$A$5:$B$5006,2,0)</f>
        <v>Cream Corn玉米浆</v>
      </c>
      <c r="D93" s="91">
        <v>1</v>
      </c>
      <c r="E93" s="77"/>
    </row>
    <row r="94" spans="1:5" ht="18.5" customHeight="1" x14ac:dyDescent="0.45">
      <c r="A94" s="106">
        <v>202111411</v>
      </c>
      <c r="B94" s="55" t="s">
        <v>660</v>
      </c>
      <c r="C94" t="str">
        <f>VLOOKUP(B94,summary!$A$5:$B$5006,2,0)</f>
        <v>Chendol浆咯</v>
      </c>
      <c r="D94" s="91">
        <v>1</v>
      </c>
      <c r="E94" s="77"/>
    </row>
    <row r="95" spans="1:5" ht="18.5" customHeight="1" x14ac:dyDescent="0.45">
      <c r="A95" s="106">
        <v>202111411</v>
      </c>
      <c r="B95" s="55" t="s">
        <v>294</v>
      </c>
      <c r="C95" t="str">
        <f>VLOOKUP(B95,summary!$A$5:$B$5006,2,0)</f>
        <v>Chin Chow  仙 草</v>
      </c>
      <c r="D95" s="91">
        <v>5</v>
      </c>
      <c r="E95" s="77"/>
    </row>
    <row r="96" spans="1:5" ht="18.5" customHeight="1" x14ac:dyDescent="0.45">
      <c r="A96" s="106">
        <v>202111411</v>
      </c>
      <c r="B96" s="55" t="s">
        <v>340</v>
      </c>
      <c r="C96" t="str">
        <f>VLOOKUP(B96,summary!$A$5:$B$5006,2,0)</f>
        <v>Pearl Barley 薏米</v>
      </c>
      <c r="D96" s="91">
        <v>1</v>
      </c>
      <c r="E96" s="77"/>
    </row>
    <row r="97" spans="1:5" ht="18.5" customHeight="1" x14ac:dyDescent="0.45">
      <c r="A97" s="106">
        <v>202111411</v>
      </c>
      <c r="B97" s="55" t="s">
        <v>351</v>
      </c>
      <c r="C97" t="str">
        <f>VLOOKUP(B97,summary!$A$5:$B$5006,2,0)</f>
        <v>Dried Longan 龙眼干</v>
      </c>
      <c r="D97" s="91">
        <v>1</v>
      </c>
      <c r="E97" s="77"/>
    </row>
    <row r="98" spans="1:5" ht="18.5" customHeight="1" x14ac:dyDescent="0.45">
      <c r="A98" s="106">
        <v>202111411</v>
      </c>
      <c r="B98" s="55" t="s">
        <v>299</v>
      </c>
      <c r="C98" t="str">
        <f>VLOOKUP(B98,summary!$A$5:$B$5006,2,0)</f>
        <v>Red Bean红豆</v>
      </c>
      <c r="D98" s="91">
        <v>1</v>
      </c>
      <c r="E98" s="77"/>
    </row>
    <row r="99" spans="1:5" ht="18.5" customHeight="1" x14ac:dyDescent="0.45">
      <c r="A99" s="106">
        <v>202111411</v>
      </c>
      <c r="B99" s="55" t="s">
        <v>441</v>
      </c>
      <c r="C99" t="str">
        <f>VLOOKUP(B99,summary!$A$5:$B$5006,2,0)</f>
        <v>Longan in Syrup龙眼</v>
      </c>
      <c r="D99" s="91">
        <v>1</v>
      </c>
      <c r="E99" s="77"/>
    </row>
    <row r="100" spans="1:5" ht="18.5" customHeight="1" x14ac:dyDescent="0.45">
      <c r="A100" s="106">
        <v>202111413</v>
      </c>
      <c r="B100" s="55" t="s">
        <v>647</v>
      </c>
      <c r="C100" t="str">
        <f>VLOOKUP(B100,summary!$A$5:$B$5006,2,0)</f>
        <v>Mango Puree芒果</v>
      </c>
      <c r="D100" s="91">
        <v>2</v>
      </c>
      <c r="E100" s="77"/>
    </row>
    <row r="101" spans="1:5" ht="18.5" customHeight="1" x14ac:dyDescent="0.45">
      <c r="A101" s="106">
        <v>202111413</v>
      </c>
      <c r="B101" s="55" t="s">
        <v>660</v>
      </c>
      <c r="C101" t="str">
        <f>VLOOKUP(B101,summary!$A$5:$B$5006,2,0)</f>
        <v>Chendol浆咯</v>
      </c>
      <c r="D101" s="91">
        <v>3</v>
      </c>
      <c r="E101" s="77"/>
    </row>
    <row r="102" spans="1:5" ht="18.5" customHeight="1" x14ac:dyDescent="0.45">
      <c r="A102" s="106">
        <v>202111413</v>
      </c>
      <c r="B102" s="55" t="s">
        <v>351</v>
      </c>
      <c r="C102" t="str">
        <f>VLOOKUP(B102,summary!$A$5:$B$5006,2,0)</f>
        <v>Dried Longan 龙眼干</v>
      </c>
      <c r="D102" s="78">
        <v>1</v>
      </c>
      <c r="E102" s="77"/>
    </row>
    <row r="103" spans="1:5" ht="18.5" customHeight="1" x14ac:dyDescent="0.45">
      <c r="A103" s="106">
        <v>202111413</v>
      </c>
      <c r="B103" s="55" t="s">
        <v>294</v>
      </c>
      <c r="C103" t="str">
        <f>VLOOKUP(B103,summary!$A$5:$B$5006,2,0)</f>
        <v>Chin Chow  仙 草</v>
      </c>
      <c r="D103" s="78">
        <v>1</v>
      </c>
      <c r="E103" s="77"/>
    </row>
    <row r="104" spans="1:5" ht="18.5" customHeight="1" x14ac:dyDescent="0.45">
      <c r="A104" s="106">
        <v>202111413</v>
      </c>
      <c r="B104" s="55" t="s">
        <v>299</v>
      </c>
      <c r="C104" t="str">
        <f>VLOOKUP(B104,summary!$A$5:$B$5006,2,0)</f>
        <v>Red Bean红豆</v>
      </c>
      <c r="D104" s="78">
        <v>3</v>
      </c>
      <c r="E104" s="77"/>
    </row>
    <row r="105" spans="1:5" ht="18.5" customHeight="1" x14ac:dyDescent="0.45">
      <c r="A105" s="106">
        <v>202111413</v>
      </c>
      <c r="B105" s="55" t="s">
        <v>314</v>
      </c>
      <c r="C105" t="str">
        <f>VLOOKUP(B105,summary!$A$5:$B$5006,2,0)</f>
        <v>Green Bean 绿豆</v>
      </c>
      <c r="D105" s="78">
        <v>2</v>
      </c>
      <c r="E105" s="77"/>
    </row>
    <row r="106" spans="1:5" ht="18.5" customHeight="1" x14ac:dyDescent="0.45">
      <c r="A106" s="106">
        <v>202111413</v>
      </c>
      <c r="B106" s="55" t="s">
        <v>322</v>
      </c>
      <c r="C106" t="str">
        <f>VLOOKUP(B106,summary!$A$5:$B$5006,2,0)</f>
        <v>Split Green Mung Bean豆畔</v>
      </c>
      <c r="D106" s="78">
        <v>1</v>
      </c>
      <c r="E106" s="77"/>
    </row>
    <row r="107" spans="1:5" ht="18.5" customHeight="1" x14ac:dyDescent="0.45">
      <c r="A107" s="106">
        <v>202111413</v>
      </c>
      <c r="B107" s="55" t="s">
        <v>331</v>
      </c>
      <c r="C107" t="str">
        <f>VLOOKUP(B107,summary!$A$5:$B$5006,2,0)</f>
        <v>Black Glutinous Rice 黑糯米</v>
      </c>
      <c r="D107" s="78">
        <v>1</v>
      </c>
      <c r="E107" s="77"/>
    </row>
    <row r="108" spans="1:5" ht="18.5" customHeight="1" x14ac:dyDescent="0.45">
      <c r="A108" s="106">
        <v>202111413</v>
      </c>
      <c r="B108" s="55" t="s">
        <v>335</v>
      </c>
      <c r="C108" t="str">
        <f>VLOOKUP(B108,summary!$A$5:$B$5006,2,0)</f>
        <v>White Glutinous Rice白糯米</v>
      </c>
      <c r="D108" s="78">
        <v>1</v>
      </c>
      <c r="E108" s="77"/>
    </row>
    <row r="109" spans="1:5" ht="18.5" customHeight="1" x14ac:dyDescent="0.45">
      <c r="A109" s="106">
        <v>202111413</v>
      </c>
      <c r="B109" s="55" t="s">
        <v>441</v>
      </c>
      <c r="C109" t="str">
        <f>VLOOKUP(B109,summary!$A$5:$B$5006,2,0)</f>
        <v>Longan in Syrup龙眼</v>
      </c>
      <c r="D109" s="78">
        <v>1</v>
      </c>
      <c r="E109" s="77"/>
    </row>
    <row r="110" spans="1:5" ht="18.5" customHeight="1" x14ac:dyDescent="0.45">
      <c r="A110" s="106">
        <v>202111413</v>
      </c>
      <c r="B110" s="55" t="s">
        <v>457</v>
      </c>
      <c r="C110" t="str">
        <f>VLOOKUP(B110,summary!$A$5:$B$5006,2,0)</f>
        <v>Fruit Cocktail杂果</v>
      </c>
      <c r="D110" s="78">
        <v>1</v>
      </c>
      <c r="E110" s="77"/>
    </row>
    <row r="111" spans="1:5" ht="18.5" customHeight="1" x14ac:dyDescent="0.45">
      <c r="A111" s="106">
        <v>202111413</v>
      </c>
      <c r="B111" s="55" t="s">
        <v>458</v>
      </c>
      <c r="C111" t="str">
        <f>VLOOKUP(B111,summary!$A$5:$B$5006,2,0)</f>
        <v>Cream Corn玉米浆</v>
      </c>
      <c r="D111" s="78">
        <v>1</v>
      </c>
      <c r="E111" s="77"/>
    </row>
    <row r="112" spans="1:5" ht="18.5" customHeight="1" x14ac:dyDescent="0.45">
      <c r="A112" s="106">
        <v>202111413</v>
      </c>
      <c r="B112" s="55" t="s">
        <v>470</v>
      </c>
      <c r="C112" t="str">
        <f>VLOOKUP(B112,summary!$A$5:$B$5006,2,0)</f>
        <v>Carnation Milk三花淡奶水</v>
      </c>
      <c r="D112" s="78">
        <v>1</v>
      </c>
      <c r="E112" s="77"/>
    </row>
    <row r="113" spans="1:5" ht="18.5" customHeight="1" x14ac:dyDescent="0.45">
      <c r="A113" s="106">
        <v>202111413</v>
      </c>
      <c r="B113" s="55" t="s">
        <v>501</v>
      </c>
      <c r="C113" t="str">
        <f>VLOOKUP(B113,summary!$A$5:$B$5006,2,0)</f>
        <v>Coconut Milk 椰浆</v>
      </c>
      <c r="D113" s="78">
        <v>1</v>
      </c>
      <c r="E113" s="77"/>
    </row>
    <row r="114" spans="1:5" ht="18.5" customHeight="1" x14ac:dyDescent="0.45">
      <c r="A114" s="106">
        <v>202111413</v>
      </c>
      <c r="B114" s="55" t="s">
        <v>537</v>
      </c>
      <c r="C114" t="str">
        <f>VLOOKUP(B114,summary!$A$5:$B$5006,2,0)</f>
        <v>Fine Sugar 白糖</v>
      </c>
      <c r="D114" s="78">
        <v>2</v>
      </c>
      <c r="E114" s="77"/>
    </row>
    <row r="115" spans="1:5" ht="18.5" customHeight="1" x14ac:dyDescent="0.45">
      <c r="A115" s="106">
        <v>202111413</v>
      </c>
      <c r="B115" s="55" t="s">
        <v>566</v>
      </c>
      <c r="C115" t="str">
        <f>VLOOKUP(B115,summary!$A$5:$B$5006,2,0)</f>
        <v>Lime 酸甘</v>
      </c>
      <c r="D115" s="78">
        <v>3</v>
      </c>
      <c r="E115" s="77"/>
    </row>
    <row r="116" spans="1:5" ht="18.5" customHeight="1" x14ac:dyDescent="0.45">
      <c r="A116" s="106">
        <v>202111413</v>
      </c>
      <c r="B116" s="55" t="s">
        <v>596</v>
      </c>
      <c r="C116" t="str">
        <f>VLOOKUP(B116,summary!$A$5:$B$5006,2,0)</f>
        <v>Flavour Essence香精</v>
      </c>
      <c r="D116" s="78">
        <v>1</v>
      </c>
      <c r="E116" s="77"/>
    </row>
    <row r="117" spans="1:5" ht="18.5" customHeight="1" x14ac:dyDescent="0.45">
      <c r="A117" s="106">
        <v>202111414</v>
      </c>
      <c r="B117" s="55" t="s">
        <v>646</v>
      </c>
      <c r="C117" t="str">
        <f>VLOOKUP(B117,summary!$A$5:$B$5006,2,0)</f>
        <v>Durian Puree 榴莲</v>
      </c>
      <c r="D117" s="78">
        <v>1</v>
      </c>
      <c r="E117" s="77"/>
    </row>
    <row r="118" spans="1:5" ht="18.5" customHeight="1" x14ac:dyDescent="0.45">
      <c r="A118" s="106">
        <v>202111414</v>
      </c>
      <c r="B118" s="55" t="s">
        <v>200</v>
      </c>
      <c r="C118" t="str">
        <f>VLOOKUP(B118,summary!$A$5:$B$5006,2,0)</f>
        <v>Tadpole蝌蚪</v>
      </c>
      <c r="D118" s="78">
        <v>1</v>
      </c>
      <c r="E118" s="77"/>
    </row>
    <row r="119" spans="1:5" ht="18.5" customHeight="1" x14ac:dyDescent="0.45">
      <c r="A119" s="106">
        <v>202111414</v>
      </c>
      <c r="B119" s="55" t="s">
        <v>288</v>
      </c>
      <c r="C119" t="str">
        <f>VLOOKUP(B119,summary!$A$5:$B$5006,2,0)</f>
        <v>Atap Seeds in Syrup亚嗒子</v>
      </c>
      <c r="D119" s="78">
        <v>1</v>
      </c>
      <c r="E119" s="77"/>
    </row>
    <row r="120" spans="1:5" ht="18.5" customHeight="1" x14ac:dyDescent="0.45">
      <c r="A120" s="106">
        <v>202111414</v>
      </c>
      <c r="B120" s="55" t="s">
        <v>294</v>
      </c>
      <c r="C120" t="str">
        <f>VLOOKUP(B120,summary!$A$5:$B$5006,2,0)</f>
        <v>Chin Chow  仙 草</v>
      </c>
      <c r="D120" s="78">
        <v>1</v>
      </c>
      <c r="E120" s="77"/>
    </row>
    <row r="121" spans="1:5" ht="18.5" customHeight="1" x14ac:dyDescent="0.45">
      <c r="A121" s="106">
        <v>202111414</v>
      </c>
      <c r="B121" s="55" t="s">
        <v>314</v>
      </c>
      <c r="C121" t="str">
        <f>VLOOKUP(B121,summary!$A$5:$B$5006,2,0)</f>
        <v>Green Bean 绿豆</v>
      </c>
      <c r="D121" s="78">
        <v>1</v>
      </c>
      <c r="E121" s="77"/>
    </row>
    <row r="122" spans="1:5" ht="18.5" customHeight="1" x14ac:dyDescent="0.45">
      <c r="A122" s="106">
        <v>202111414</v>
      </c>
      <c r="B122" s="55" t="s">
        <v>340</v>
      </c>
      <c r="C122" t="str">
        <f>VLOOKUP(B122,summary!$A$5:$B$5006,2,0)</f>
        <v>Pearl Barley 薏米</v>
      </c>
      <c r="D122" s="78">
        <v>1</v>
      </c>
      <c r="E122" s="77"/>
    </row>
    <row r="123" spans="1:5" ht="18.5" customHeight="1" x14ac:dyDescent="0.45">
      <c r="A123" s="106">
        <v>202111414</v>
      </c>
      <c r="B123" s="55" t="s">
        <v>559</v>
      </c>
      <c r="C123" t="str">
        <f>VLOOKUP(B123,summary!$A$5:$B$5006,2,0)</f>
        <v>Sweet Potato 番薯</v>
      </c>
      <c r="D123" s="78">
        <v>10</v>
      </c>
      <c r="E123" s="77"/>
    </row>
    <row r="124" spans="1:5" ht="18.5" customHeight="1" x14ac:dyDescent="0.45">
      <c r="A124" s="106">
        <v>202111414</v>
      </c>
      <c r="B124" s="55" t="s">
        <v>566</v>
      </c>
      <c r="C124" t="str">
        <f>VLOOKUP(B124,summary!$A$5:$B$5006,2,0)</f>
        <v>Lime 酸甘</v>
      </c>
      <c r="D124" s="78">
        <v>1</v>
      </c>
      <c r="E124" s="77"/>
    </row>
    <row r="125" spans="1:5" ht="18.5" customHeight="1" x14ac:dyDescent="0.45">
      <c r="A125" s="106">
        <v>202111415</v>
      </c>
      <c r="B125" s="55" t="s">
        <v>660</v>
      </c>
      <c r="C125" t="str">
        <f>VLOOKUP(B125,summary!$A$5:$B$5006,2,0)</f>
        <v>Chendol浆咯</v>
      </c>
      <c r="D125" s="78">
        <v>2</v>
      </c>
      <c r="E125" s="77"/>
    </row>
    <row r="126" spans="1:5" ht="18.5" customHeight="1" x14ac:dyDescent="0.45">
      <c r="A126" s="106">
        <v>202111415</v>
      </c>
      <c r="B126" s="55" t="s">
        <v>216</v>
      </c>
      <c r="C126" t="str">
        <f>VLOOKUP(B126,summary!$A$5:$B$5006,2,0)</f>
        <v>Chin Chow powder 仙 草粉</v>
      </c>
      <c r="D126" s="78">
        <v>1</v>
      </c>
      <c r="E126" s="77"/>
    </row>
    <row r="127" spans="1:5" ht="18.5" customHeight="1" x14ac:dyDescent="0.45">
      <c r="A127" s="106">
        <v>202111415</v>
      </c>
      <c r="B127" s="55" t="s">
        <v>331</v>
      </c>
      <c r="C127" t="str">
        <f>VLOOKUP(B127,summary!$A$5:$B$5006,2,0)</f>
        <v>Black Glutinous Rice 黑糯米</v>
      </c>
      <c r="D127" s="78">
        <v>1</v>
      </c>
      <c r="E127" s="77"/>
    </row>
    <row r="128" spans="1:5" ht="18.5" customHeight="1" x14ac:dyDescent="0.45">
      <c r="A128" s="106">
        <v>202111415</v>
      </c>
      <c r="B128" s="55" t="s">
        <v>473</v>
      </c>
      <c r="C128" t="str">
        <f>VLOOKUP(B128,summary!$A$5:$B$5006,2,0)</f>
        <v>Carnation Milk三花淡奶水</v>
      </c>
      <c r="D128" s="78">
        <v>12</v>
      </c>
      <c r="E128" s="77"/>
    </row>
    <row r="129" spans="1:5" ht="18.5" customHeight="1" x14ac:dyDescent="0.45">
      <c r="A129" s="106">
        <v>202111415</v>
      </c>
      <c r="B129" s="55" t="s">
        <v>343</v>
      </c>
      <c r="C129" t="str">
        <f>VLOOKUP(B129,summary!$A$5:$B$5006,2,0)</f>
        <v>Big Sago 大丸</v>
      </c>
      <c r="D129" s="78">
        <v>1</v>
      </c>
      <c r="E129" s="77"/>
    </row>
    <row r="130" spans="1:5" ht="18.5" customHeight="1" x14ac:dyDescent="0.45">
      <c r="A130" s="106">
        <v>202111415</v>
      </c>
      <c r="B130" s="55" t="s">
        <v>533</v>
      </c>
      <c r="C130" t="str">
        <f>VLOOKUP(B130,summary!$A$5:$B$5006,2,0)</f>
        <v>Brown Sugar 黑糖</v>
      </c>
      <c r="D130" s="78">
        <v>1</v>
      </c>
      <c r="E130" s="77"/>
    </row>
    <row r="131" spans="1:5" ht="18.5" customHeight="1" x14ac:dyDescent="0.45">
      <c r="A131" s="106">
        <v>202111415</v>
      </c>
      <c r="B131" s="55" t="s">
        <v>537</v>
      </c>
      <c r="C131" t="str">
        <f>VLOOKUP(B131,summary!$A$5:$B$5006,2,0)</f>
        <v>Fine Sugar 白糖</v>
      </c>
      <c r="D131" s="78">
        <v>1</v>
      </c>
      <c r="E131" s="77"/>
    </row>
    <row r="132" spans="1:5" ht="18.5" customHeight="1" x14ac:dyDescent="0.45">
      <c r="A132" s="106">
        <v>202111415</v>
      </c>
      <c r="B132" s="55" t="s">
        <v>550</v>
      </c>
      <c r="C132" t="str">
        <f>VLOOKUP(B132,summary!$A$5:$B$5006,2,0)</f>
        <v>Candy Sugar 片糖</v>
      </c>
      <c r="D132" s="78">
        <v>1</v>
      </c>
      <c r="E132" s="77"/>
    </row>
    <row r="133" spans="1:5" ht="18.5" customHeight="1" x14ac:dyDescent="0.45">
      <c r="A133" s="106">
        <v>202111415</v>
      </c>
      <c r="B133" s="55" t="s">
        <v>291</v>
      </c>
      <c r="C133" t="str">
        <f>VLOOKUP(B133,summary!$A$5:$B$5006,2,0)</f>
        <v>Atap Seeds in Syrup亚嗒子</v>
      </c>
      <c r="D133" s="78">
        <v>2</v>
      </c>
      <c r="E133" s="77"/>
    </row>
    <row r="134" spans="1:5" ht="18.5" customHeight="1" x14ac:dyDescent="0.45">
      <c r="A134" s="106">
        <v>202111416</v>
      </c>
      <c r="B134" s="55" t="s">
        <v>559</v>
      </c>
      <c r="C134" t="str">
        <f>VLOOKUP(B134,summary!$A$5:$B$5006,2,0)</f>
        <v>Sweet Potato 番薯</v>
      </c>
      <c r="D134" s="78">
        <v>18</v>
      </c>
      <c r="E134" s="77"/>
    </row>
    <row r="135" spans="1:5" ht="18.5" customHeight="1" x14ac:dyDescent="0.45">
      <c r="A135" s="106">
        <v>202111417</v>
      </c>
      <c r="B135" s="55" t="s">
        <v>200</v>
      </c>
      <c r="C135" t="str">
        <f>VLOOKUP(B135,summary!$A$5:$B$5006,2,0)</f>
        <v>Tadpole蝌蚪</v>
      </c>
      <c r="D135" s="78">
        <v>1</v>
      </c>
      <c r="E135" s="77"/>
    </row>
    <row r="136" spans="1:5" ht="18.5" customHeight="1" x14ac:dyDescent="0.45">
      <c r="A136" s="106">
        <v>202111417</v>
      </c>
      <c r="B136" s="55" t="s">
        <v>252</v>
      </c>
      <c r="C136" t="str">
        <f>VLOOKUP(B136,summary!$A$5:$B$5006,2,0)</f>
        <v>Sweet Potato Powder番薯粉</v>
      </c>
      <c r="D136" s="78">
        <v>1</v>
      </c>
      <c r="E136" s="77"/>
    </row>
    <row r="137" spans="1:5" ht="18.5" customHeight="1" x14ac:dyDescent="0.45">
      <c r="A137" s="106">
        <v>202111417</v>
      </c>
      <c r="B137" s="55" t="s">
        <v>299</v>
      </c>
      <c r="C137" t="str">
        <f>VLOOKUP(B137,summary!$A$5:$B$5006,2,0)</f>
        <v>Red Bean红豆</v>
      </c>
      <c r="D137" s="78">
        <v>4</v>
      </c>
      <c r="E137" s="77"/>
    </row>
    <row r="138" spans="1:5" ht="18.5" customHeight="1" x14ac:dyDescent="0.45">
      <c r="A138" s="106">
        <v>202111417</v>
      </c>
      <c r="B138" s="55" t="s">
        <v>314</v>
      </c>
      <c r="C138" t="str">
        <f>VLOOKUP(B138,summary!$A$5:$B$5006,2,0)</f>
        <v>Green Bean 绿豆</v>
      </c>
      <c r="D138" s="78">
        <v>4</v>
      </c>
      <c r="E138" s="77"/>
    </row>
    <row r="139" spans="1:5" ht="18.5" customHeight="1" x14ac:dyDescent="0.45">
      <c r="A139" s="106">
        <v>202111417</v>
      </c>
      <c r="B139" s="55" t="s">
        <v>331</v>
      </c>
      <c r="C139" t="str">
        <f>VLOOKUP(B139,summary!$A$5:$B$5006,2,0)</f>
        <v>Black Glutinous Rice 黑糯米</v>
      </c>
      <c r="D139" s="78">
        <v>1</v>
      </c>
      <c r="E139" s="77"/>
    </row>
    <row r="140" spans="1:5" ht="18.5" customHeight="1" x14ac:dyDescent="0.45">
      <c r="A140" s="106">
        <v>202111417</v>
      </c>
      <c r="B140" s="55" t="s">
        <v>338</v>
      </c>
      <c r="C140" t="str">
        <f>VLOOKUP(B140,summary!$A$5:$B$5006,2,0)</f>
        <v>White Wheat 大麦</v>
      </c>
      <c r="D140" s="78">
        <v>1</v>
      </c>
      <c r="E140" s="77"/>
    </row>
    <row r="141" spans="1:5" ht="18.5" customHeight="1" x14ac:dyDescent="0.45">
      <c r="A141" s="106">
        <v>202111417</v>
      </c>
      <c r="B141" s="55" t="s">
        <v>340</v>
      </c>
      <c r="C141" t="str">
        <f>VLOOKUP(B141,summary!$A$5:$B$5006,2,0)</f>
        <v>Pearl Barley 薏米</v>
      </c>
      <c r="D141" s="78">
        <v>1</v>
      </c>
      <c r="E141" s="77"/>
    </row>
    <row r="142" spans="1:5" ht="18.5" customHeight="1" x14ac:dyDescent="0.45">
      <c r="A142" s="106">
        <v>202111417</v>
      </c>
      <c r="B142" s="55" t="s">
        <v>343</v>
      </c>
      <c r="C142" t="str">
        <f>VLOOKUP(B142,summary!$A$5:$B$5006,2,0)</f>
        <v>Big Sago 大丸</v>
      </c>
      <c r="D142" s="78">
        <v>1</v>
      </c>
      <c r="E142" s="77"/>
    </row>
    <row r="143" spans="1:5" ht="18.5" customHeight="1" x14ac:dyDescent="0.45">
      <c r="A143" s="106">
        <v>202111417</v>
      </c>
      <c r="B143" s="55" t="s">
        <v>347</v>
      </c>
      <c r="C143" t="str">
        <f>VLOOKUP(B143,summary!$A$5:$B$5006,2,0)</f>
        <v>Small Sago 小丸</v>
      </c>
      <c r="D143" s="78">
        <v>1</v>
      </c>
      <c r="E143" s="77"/>
    </row>
    <row r="144" spans="1:5" ht="18.5" customHeight="1" x14ac:dyDescent="0.45">
      <c r="A144" s="106">
        <v>202111417</v>
      </c>
      <c r="B144" s="55" t="s">
        <v>473</v>
      </c>
      <c r="C144" t="str">
        <f>VLOOKUP(B144,summary!$A$5:$B$5006,2,0)</f>
        <v>Carnation Milk三花淡奶水</v>
      </c>
      <c r="D144" s="78">
        <v>24</v>
      </c>
      <c r="E144" s="77"/>
    </row>
    <row r="145" spans="1:5" ht="18.5" customHeight="1" x14ac:dyDescent="0.45">
      <c r="A145" s="106">
        <v>202111417</v>
      </c>
      <c r="B145" s="55" t="s">
        <v>545</v>
      </c>
      <c r="C145" t="str">
        <f>VLOOKUP(B145,summary!$A$5:$B$5006,2,0)</f>
        <v>Coconut Sugar椰糖</v>
      </c>
      <c r="D145" s="78">
        <v>1</v>
      </c>
      <c r="E145" s="77"/>
    </row>
    <row r="146" spans="1:5" ht="18.5" customHeight="1" x14ac:dyDescent="0.45">
      <c r="A146" s="106">
        <v>202111417</v>
      </c>
      <c r="B146" s="55" t="s">
        <v>550</v>
      </c>
      <c r="C146" t="str">
        <f>VLOOKUP(B146,summary!$A$5:$B$5006,2,0)</f>
        <v>Candy Sugar 片糖</v>
      </c>
      <c r="D146" s="78">
        <v>1</v>
      </c>
      <c r="E146" s="77"/>
    </row>
    <row r="147" spans="1:5" ht="18.5" customHeight="1" x14ac:dyDescent="0.45">
      <c r="A147" s="106">
        <v>202111417</v>
      </c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x14ac:dyDescent="0.45">
      <c r="B217" s="55"/>
      <c r="C217" t="e">
        <f>VLOOKUP(B217,summary!$A$5:$B$5006,2,0)</f>
        <v>#N/A</v>
      </c>
      <c r="D217" s="78"/>
      <c r="E217" s="77"/>
    </row>
    <row r="218" spans="2:5" ht="18.5" x14ac:dyDescent="0.45">
      <c r="B218" s="55"/>
      <c r="C218" t="e">
        <f>VLOOKUP(B218,summary!$A$5:$B$5006,2,0)</f>
        <v>#N/A</v>
      </c>
      <c r="D218" s="78"/>
      <c r="E218" s="77"/>
    </row>
    <row r="219" spans="2:5" ht="18.5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7"/>
      <c r="E243" s="77"/>
    </row>
    <row r="244" spans="2:5" ht="18.5" x14ac:dyDescent="0.45">
      <c r="B244" s="55"/>
      <c r="C244" t="e">
        <f>VLOOKUP(B244,summary!$A$5:$B$5006,2,0)</f>
        <v>#N/A</v>
      </c>
      <c r="D244" s="77"/>
      <c r="E244" s="77"/>
    </row>
    <row r="245" spans="2:5" ht="18.5" x14ac:dyDescent="0.45">
      <c r="B245" s="55"/>
      <c r="C245" t="e">
        <f>VLOOKUP(B245,summary!$A$5:$B$5006,2,0)</f>
        <v>#N/A</v>
      </c>
      <c r="D245" s="77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x14ac:dyDescent="0.35">
      <c r="C268" t="e">
        <f>VLOOKUP(B268,summary!$A$5:$B$5006,2,0)</f>
        <v>#N/A</v>
      </c>
      <c r="D268" s="77"/>
      <c r="E268" s="77"/>
    </row>
    <row r="269" spans="2:5" x14ac:dyDescent="0.35">
      <c r="C269" t="e">
        <f>VLOOKUP(B269,summary!$A$5:$B$5006,2,0)</f>
        <v>#N/A</v>
      </c>
      <c r="D269" s="77"/>
      <c r="E269" s="77"/>
    </row>
    <row r="270" spans="2:5" x14ac:dyDescent="0.35"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D318" s="77"/>
      <c r="E318" s="77"/>
    </row>
    <row r="319" spans="3:5" x14ac:dyDescent="0.35">
      <c r="D319" s="77"/>
      <c r="E319" s="77"/>
    </row>
    <row r="320" spans="3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</sheetData>
  <sortState xmlns:xlrd2="http://schemas.microsoft.com/office/spreadsheetml/2017/richdata2" ref="A3:D97">
    <sortCondition ref="A3:A97"/>
  </sortState>
  <conditionalFormatting sqref="B49">
    <cfRule type="duplicateValues" dxfId="46" priority="52"/>
  </conditionalFormatting>
  <conditionalFormatting sqref="B53">
    <cfRule type="duplicateValues" dxfId="45" priority="50"/>
  </conditionalFormatting>
  <conditionalFormatting sqref="B46">
    <cfRule type="duplicateValues" dxfId="44" priority="49"/>
  </conditionalFormatting>
  <conditionalFormatting sqref="B42">
    <cfRule type="duplicateValues" dxfId="43" priority="48"/>
  </conditionalFormatting>
  <conditionalFormatting sqref="B47">
    <cfRule type="duplicateValues" dxfId="42" priority="54"/>
  </conditionalFormatting>
  <conditionalFormatting sqref="B47 B40">
    <cfRule type="duplicateValues" dxfId="41" priority="55"/>
  </conditionalFormatting>
  <conditionalFormatting sqref="B50:B51">
    <cfRule type="duplicateValues" dxfId="40" priority="56"/>
  </conditionalFormatting>
  <conditionalFormatting sqref="B41">
    <cfRule type="duplicateValues" dxfId="39" priority="57"/>
  </conditionalFormatting>
  <conditionalFormatting sqref="B44:B45">
    <cfRule type="duplicateValues" dxfId="38" priority="58"/>
  </conditionalFormatting>
  <conditionalFormatting sqref="B48">
    <cfRule type="duplicateValues" dxfId="37" priority="44"/>
  </conditionalFormatting>
  <conditionalFormatting sqref="B43">
    <cfRule type="duplicateValues" dxfId="36" priority="43"/>
  </conditionalFormatting>
  <conditionalFormatting sqref="B54">
    <cfRule type="duplicateValues" dxfId="35" priority="41"/>
  </conditionalFormatting>
  <conditionalFormatting sqref="B52">
    <cfRule type="duplicateValues" dxfId="34" priority="37"/>
  </conditionalFormatting>
  <conditionalFormatting sqref="B50">
    <cfRule type="duplicateValues" dxfId="33" priority="6"/>
  </conditionalFormatting>
  <conditionalFormatting sqref="B47">
    <cfRule type="duplicateValues" dxfId="32" priority="5"/>
  </conditionalFormatting>
  <conditionalFormatting sqref="B48">
    <cfRule type="duplicateValues" dxfId="31" priority="7"/>
  </conditionalFormatting>
  <conditionalFormatting sqref="B48">
    <cfRule type="duplicateValues" dxfId="30" priority="8"/>
  </conditionalFormatting>
  <conditionalFormatting sqref="B49">
    <cfRule type="duplicateValues" dxfId="29" priority="4"/>
  </conditionalFormatting>
  <conditionalFormatting sqref="B55">
    <cfRule type="duplicateValues" dxfId="28" priority="3"/>
  </conditionalFormatting>
  <conditionalFormatting sqref="B106:B107">
    <cfRule type="duplicateValues" dxfId="27" priority="1"/>
  </conditionalFormatting>
  <conditionalFormatting sqref="B108">
    <cfRule type="duplicateValues" dxfId="26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77BF-19F2-43AB-9166-5C4225D2642F}">
  <dimension ref="A1:E565"/>
  <sheetViews>
    <sheetView topLeftCell="A92" workbookViewId="0">
      <selection activeCell="A97" sqref="A9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303.5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202111409</v>
      </c>
      <c r="B3" s="55" t="s">
        <v>475</v>
      </c>
      <c r="C3" t="str">
        <f>VLOOKUP(B3,summary!$A$5:$B$5006,2,0)</f>
        <v>Evaporated Creamer淡奶水</v>
      </c>
      <c r="D3" s="91">
        <v>2</v>
      </c>
      <c r="E3" s="77"/>
    </row>
    <row r="4" spans="1:5" ht="18.5" x14ac:dyDescent="0.45">
      <c r="A4" s="106">
        <v>202111409</v>
      </c>
      <c r="B4" s="55" t="s">
        <v>477</v>
      </c>
      <c r="C4" t="str">
        <f>VLOOKUP(B4,summary!$A$5:$B$5006,2,0)</f>
        <v>Sweetened Creamer 练奶</v>
      </c>
      <c r="D4" s="91">
        <v>2</v>
      </c>
      <c r="E4" s="77"/>
    </row>
    <row r="5" spans="1:5" ht="18.5" x14ac:dyDescent="0.45">
      <c r="A5" s="106">
        <v>202111409</v>
      </c>
      <c r="B5" s="55" t="s">
        <v>537</v>
      </c>
      <c r="C5" t="str">
        <f>VLOOKUP(B5,summary!$A$5:$B$5006,2,0)</f>
        <v>Fine Sugar 白糖</v>
      </c>
      <c r="D5" s="91">
        <v>1</v>
      </c>
      <c r="E5" s="77"/>
    </row>
    <row r="6" spans="1:5" ht="18.5" x14ac:dyDescent="0.45">
      <c r="A6" s="106">
        <v>202111412</v>
      </c>
      <c r="B6" s="55" t="s">
        <v>294</v>
      </c>
      <c r="C6" t="str">
        <f>VLOOKUP(B6,summary!$A$5:$B$5006,2,0)</f>
        <v>Chin Chow  仙 草</v>
      </c>
      <c r="D6" s="91">
        <v>1</v>
      </c>
      <c r="E6" s="77"/>
    </row>
    <row r="7" spans="1:5" ht="18.5" x14ac:dyDescent="0.45">
      <c r="A7" s="106">
        <v>202111412</v>
      </c>
      <c r="B7" s="55" t="s">
        <v>310</v>
      </c>
      <c r="C7" t="str">
        <f>VLOOKUP(B7,summary!$A$5:$B$5006,2,0)</f>
        <v>Chia Tao赤豆</v>
      </c>
      <c r="D7" s="91">
        <v>1</v>
      </c>
      <c r="E7" s="77"/>
    </row>
    <row r="8" spans="1:5" ht="18.5" x14ac:dyDescent="0.45">
      <c r="A8" s="106">
        <v>202111412</v>
      </c>
      <c r="B8" s="55" t="s">
        <v>314</v>
      </c>
      <c r="C8" t="str">
        <f>VLOOKUP(B8,summary!$A$5:$B$5006,2,0)</f>
        <v>Green Bean 绿豆</v>
      </c>
      <c r="D8" s="91">
        <v>2</v>
      </c>
      <c r="E8" s="77"/>
    </row>
    <row r="9" spans="1:5" ht="18.5" x14ac:dyDescent="0.45">
      <c r="A9" s="106">
        <v>202111412</v>
      </c>
      <c r="B9" s="55" t="s">
        <v>331</v>
      </c>
      <c r="C9" t="str">
        <f>VLOOKUP(B9,summary!$A$5:$B$5006,2,0)</f>
        <v>Black Glutinous Rice 黑糯米</v>
      </c>
      <c r="D9" s="91">
        <v>2</v>
      </c>
      <c r="E9" s="77"/>
    </row>
    <row r="10" spans="1:5" ht="18.5" x14ac:dyDescent="0.45">
      <c r="A10" s="106">
        <v>202111412</v>
      </c>
      <c r="B10" s="55" t="s">
        <v>368</v>
      </c>
      <c r="C10" t="str">
        <f>VLOOKUP(B10,summary!$A$5:$B$5006,2,0)</f>
        <v>GingKo Nut白果粒</v>
      </c>
      <c r="D10" s="91">
        <v>3</v>
      </c>
      <c r="E10" s="77"/>
    </row>
    <row r="11" spans="1:5" ht="18.5" x14ac:dyDescent="0.45">
      <c r="A11" s="106">
        <v>202111418</v>
      </c>
      <c r="B11" s="55" t="s">
        <v>291</v>
      </c>
      <c r="C11" t="str">
        <f>VLOOKUP(B11,summary!$A$5:$B$5006,2,0)</f>
        <v>Atap Seeds in Syrup亚嗒子</v>
      </c>
      <c r="D11" s="91">
        <v>1</v>
      </c>
      <c r="E11" s="77"/>
    </row>
    <row r="12" spans="1:5" ht="18.5" x14ac:dyDescent="0.45">
      <c r="A12" s="106">
        <v>202111418</v>
      </c>
      <c r="B12" s="55" t="s">
        <v>296</v>
      </c>
      <c r="C12" t="str">
        <f>VLOOKUP(B12,summary!$A$5:$B$5006,2,0)</f>
        <v>GingKo Nut (Peel off)白果仁</v>
      </c>
      <c r="D12" s="91">
        <v>0.5</v>
      </c>
      <c r="E12" s="77"/>
    </row>
    <row r="13" spans="1:5" ht="18.5" x14ac:dyDescent="0.45">
      <c r="A13" s="106">
        <v>202111418</v>
      </c>
      <c r="B13" s="55" t="s">
        <v>343</v>
      </c>
      <c r="C13" t="str">
        <f>VLOOKUP(B13,summary!$A$5:$B$5006,2,0)</f>
        <v>Big Sago 大丸</v>
      </c>
      <c r="D13" s="91">
        <v>1</v>
      </c>
      <c r="E13" s="77"/>
    </row>
    <row r="14" spans="1:5" ht="18.5" x14ac:dyDescent="0.45">
      <c r="A14" s="106">
        <v>202111418</v>
      </c>
      <c r="B14" s="55" t="s">
        <v>433</v>
      </c>
      <c r="C14" t="str">
        <f>VLOOKUP(B14,summary!$A$5:$B$5006,2,0)</f>
        <v>Sea Coconut海底椰</v>
      </c>
      <c r="D14" s="91">
        <v>1</v>
      </c>
      <c r="E14" s="77"/>
    </row>
    <row r="15" spans="1:5" ht="18.5" x14ac:dyDescent="0.45">
      <c r="A15" s="106">
        <v>202111418</v>
      </c>
      <c r="B15" s="55" t="s">
        <v>441</v>
      </c>
      <c r="C15" t="str">
        <f>VLOOKUP(B15,summary!$A$5:$B$5006,2,0)</f>
        <v>Longan in Syrup龙眼</v>
      </c>
      <c r="D15" s="91">
        <v>1</v>
      </c>
      <c r="E15" s="77"/>
    </row>
    <row r="16" spans="1:5" ht="18.5" x14ac:dyDescent="0.45">
      <c r="A16" s="106">
        <v>202111418</v>
      </c>
      <c r="B16" s="55" t="s">
        <v>537</v>
      </c>
      <c r="C16" t="str">
        <f>VLOOKUP(B16,summary!$A$5:$B$5006,2,0)</f>
        <v>Fine Sugar 白糖</v>
      </c>
      <c r="D16" s="91">
        <v>1</v>
      </c>
      <c r="E16" s="77"/>
    </row>
    <row r="17" spans="1:5" ht="18.5" x14ac:dyDescent="0.45">
      <c r="A17" s="106">
        <v>202111418</v>
      </c>
      <c r="B17" s="55" t="s">
        <v>559</v>
      </c>
      <c r="C17" t="str">
        <f>VLOOKUP(B17,summary!$A$5:$B$5006,2,0)</f>
        <v>Sweet Potato 番薯</v>
      </c>
      <c r="D17" s="91">
        <v>10</v>
      </c>
      <c r="E17" s="77"/>
    </row>
    <row r="18" spans="1:5" ht="18.5" x14ac:dyDescent="0.45">
      <c r="A18" s="106">
        <v>202111419</v>
      </c>
      <c r="B18" s="55" t="s">
        <v>647</v>
      </c>
      <c r="C18" t="str">
        <f>VLOOKUP(B18,summary!$A$5:$B$5006,2,0)</f>
        <v>Mango Puree芒果</v>
      </c>
      <c r="D18" s="91">
        <v>6</v>
      </c>
      <c r="E18" s="77"/>
    </row>
    <row r="19" spans="1:5" ht="18.5" x14ac:dyDescent="0.45">
      <c r="A19" s="106">
        <v>202111419</v>
      </c>
      <c r="B19" s="55" t="s">
        <v>658</v>
      </c>
      <c r="C19" t="str">
        <f>VLOOKUP(B19,summary!$A$5:$B$5006,2,0)</f>
        <v>Bobo Cha Cubes.摩摩喳喳</v>
      </c>
      <c r="D19" s="91">
        <v>4</v>
      </c>
      <c r="E19" s="77"/>
    </row>
    <row r="20" spans="1:5" ht="18.5" x14ac:dyDescent="0.45">
      <c r="A20" s="106">
        <v>202111419</v>
      </c>
      <c r="B20" s="55" t="s">
        <v>299</v>
      </c>
      <c r="C20" t="str">
        <f>VLOOKUP(B20,summary!$A$5:$B$5006,2,0)</f>
        <v>Red Bean红豆</v>
      </c>
      <c r="D20" s="91">
        <v>2</v>
      </c>
      <c r="E20" s="77"/>
    </row>
    <row r="21" spans="1:5" ht="18.5" x14ac:dyDescent="0.45">
      <c r="A21" s="106">
        <v>202111419</v>
      </c>
      <c r="B21" s="55" t="s">
        <v>314</v>
      </c>
      <c r="C21" t="str">
        <f>VLOOKUP(B21,summary!$A$5:$B$5006,2,0)</f>
        <v>Green Bean 绿豆</v>
      </c>
      <c r="D21" s="91">
        <v>2</v>
      </c>
      <c r="E21" s="77"/>
    </row>
    <row r="22" spans="1:5" ht="18.5" x14ac:dyDescent="0.45">
      <c r="A22" s="106">
        <v>202111419</v>
      </c>
      <c r="B22" s="55" t="s">
        <v>343</v>
      </c>
      <c r="C22" t="str">
        <f>VLOOKUP(B22,summary!$A$5:$B$5006,2,0)</f>
        <v>Big Sago 大丸</v>
      </c>
      <c r="D22" s="91">
        <v>1</v>
      </c>
      <c r="E22" s="77"/>
    </row>
    <row r="23" spans="1:5" ht="18.5" x14ac:dyDescent="0.45">
      <c r="A23" s="106">
        <v>202111419</v>
      </c>
      <c r="B23" s="55" t="s">
        <v>377</v>
      </c>
      <c r="C23" t="str">
        <f>VLOOKUP(B23,summary!$A$5:$B$5006,2,0)</f>
        <v>Bean Curd Sheet 腐竹</v>
      </c>
      <c r="D23" s="91">
        <v>10</v>
      </c>
      <c r="E23" s="77"/>
    </row>
    <row r="24" spans="1:5" ht="18.5" x14ac:dyDescent="0.45">
      <c r="A24" s="106">
        <v>202111419</v>
      </c>
      <c r="B24" s="55" t="s">
        <v>384</v>
      </c>
      <c r="C24" t="str">
        <f>VLOOKUP(B24,summary!$A$5:$B$5006,2,0)</f>
        <v>Coco Syrup 可可糖浆</v>
      </c>
      <c r="D24" s="91">
        <v>1</v>
      </c>
      <c r="E24" s="77"/>
    </row>
    <row r="25" spans="1:5" ht="18.5" x14ac:dyDescent="0.45">
      <c r="A25" s="106">
        <v>202111419</v>
      </c>
      <c r="B25" s="55" t="s">
        <v>533</v>
      </c>
      <c r="C25" t="str">
        <f>VLOOKUP(B25,summary!$A$5:$B$5006,2,0)</f>
        <v>Brown Sugar 黑糖</v>
      </c>
      <c r="D25" s="91">
        <v>1</v>
      </c>
      <c r="E25" s="77"/>
    </row>
    <row r="26" spans="1:5" ht="18.5" x14ac:dyDescent="0.45">
      <c r="A26" s="106">
        <v>202111419</v>
      </c>
      <c r="B26" s="55" t="s">
        <v>547</v>
      </c>
      <c r="C26" t="str">
        <f>VLOOKUP(B26,summary!$A$5:$B$5006,2,0)</f>
        <v>Coconut Sugar椰糖</v>
      </c>
      <c r="D26" s="91">
        <v>1</v>
      </c>
      <c r="E26" s="77"/>
    </row>
    <row r="27" spans="1:5" ht="18.5" x14ac:dyDescent="0.45">
      <c r="A27" s="106">
        <v>202111419</v>
      </c>
      <c r="B27" s="55" t="s">
        <v>559</v>
      </c>
      <c r="C27" t="str">
        <f>VLOOKUP(B27,summary!$A$5:$B$5006,2,0)</f>
        <v>Sweet Potato 番薯</v>
      </c>
      <c r="D27" s="91">
        <v>3</v>
      </c>
      <c r="E27" s="77"/>
    </row>
    <row r="28" spans="1:5" ht="18.5" x14ac:dyDescent="0.45">
      <c r="A28" s="106">
        <v>202111419</v>
      </c>
      <c r="B28" s="55" t="s">
        <v>562</v>
      </c>
      <c r="C28" t="str">
        <f>VLOOKUP(B28,summary!$A$5:$B$5006,2,0)</f>
        <v>Yam 芋头</v>
      </c>
      <c r="D28" s="91">
        <v>2</v>
      </c>
      <c r="E28" s="77"/>
    </row>
    <row r="29" spans="1:5" ht="18.5" x14ac:dyDescent="0.45">
      <c r="A29" s="106">
        <v>202111420</v>
      </c>
      <c r="B29" s="55" t="s">
        <v>658</v>
      </c>
      <c r="C29" t="str">
        <f>VLOOKUP(B29,summary!$A$5:$B$5006,2,0)</f>
        <v>Bobo Cha Cubes.摩摩喳喳</v>
      </c>
      <c r="D29" s="91">
        <v>15</v>
      </c>
      <c r="E29" s="77"/>
    </row>
    <row r="30" spans="1:5" ht="18.5" x14ac:dyDescent="0.45">
      <c r="A30" s="106">
        <v>202111420</v>
      </c>
      <c r="B30" s="55" t="s">
        <v>289</v>
      </c>
      <c r="C30" t="str">
        <f>VLOOKUP(B30,summary!$A$5:$B$5006,2,0)</f>
        <v>Atap Seeds in Syrup亚嗒子</v>
      </c>
      <c r="D30" s="91">
        <v>3</v>
      </c>
      <c r="E30" s="77"/>
    </row>
    <row r="31" spans="1:5" ht="18.5" x14ac:dyDescent="0.45">
      <c r="A31" s="106">
        <v>202111420</v>
      </c>
      <c r="B31" s="55" t="s">
        <v>294</v>
      </c>
      <c r="C31" t="str">
        <f>VLOOKUP(B31,summary!$A$5:$B$5006,2,0)</f>
        <v>Chin Chow  仙 草</v>
      </c>
      <c r="D31" s="91">
        <v>1</v>
      </c>
      <c r="E31" s="77"/>
    </row>
    <row r="32" spans="1:5" ht="18.5" x14ac:dyDescent="0.45">
      <c r="A32" s="106">
        <v>202111421</v>
      </c>
      <c r="B32" s="55" t="s">
        <v>658</v>
      </c>
      <c r="C32" t="str">
        <f>VLOOKUP(B32,summary!$A$5:$B$5006,2,0)</f>
        <v>Bobo Cha Cubes.摩摩喳喳</v>
      </c>
      <c r="D32" s="91">
        <v>1</v>
      </c>
      <c r="E32" s="77"/>
    </row>
    <row r="33" spans="1:5" ht="18.5" x14ac:dyDescent="0.45">
      <c r="A33" s="106">
        <v>202111421</v>
      </c>
      <c r="B33" s="55" t="s">
        <v>331</v>
      </c>
      <c r="C33" t="str">
        <f>VLOOKUP(B33,summary!$A$5:$B$5006,2,0)</f>
        <v>Black Glutinous Rice 黑糯米</v>
      </c>
      <c r="D33" s="91">
        <v>1</v>
      </c>
      <c r="E33" s="77"/>
    </row>
    <row r="34" spans="1:5" ht="18.5" x14ac:dyDescent="0.45">
      <c r="A34" s="106">
        <v>202111421</v>
      </c>
      <c r="B34" s="55" t="s">
        <v>335</v>
      </c>
      <c r="C34" t="str">
        <f>VLOOKUP(B34,summary!$A$5:$B$5006,2,0)</f>
        <v>White Glutinous Rice白糯米</v>
      </c>
      <c r="D34" s="91">
        <v>1</v>
      </c>
      <c r="E34" s="77"/>
    </row>
    <row r="35" spans="1:5" ht="18.5" x14ac:dyDescent="0.45">
      <c r="A35" s="106">
        <v>202111421</v>
      </c>
      <c r="B35" s="55" t="s">
        <v>291</v>
      </c>
      <c r="C35" t="str">
        <f>VLOOKUP(B35,summary!$A$5:$B$5006,2,0)</f>
        <v>Atap Seeds in Syrup亚嗒子</v>
      </c>
      <c r="D35" s="91">
        <v>3</v>
      </c>
      <c r="E35" s="77"/>
    </row>
    <row r="36" spans="1:5" ht="18.5" x14ac:dyDescent="0.45">
      <c r="A36" s="106">
        <v>202111421</v>
      </c>
      <c r="B36" s="55" t="s">
        <v>340</v>
      </c>
      <c r="C36" t="str">
        <f>VLOOKUP(B36,summary!$A$5:$B$5006,2,0)</f>
        <v>Pearl Barley 薏米</v>
      </c>
      <c r="D36" s="91">
        <v>1</v>
      </c>
      <c r="E36" s="77"/>
    </row>
    <row r="37" spans="1:5" ht="18.5" x14ac:dyDescent="0.45">
      <c r="A37" s="106">
        <v>202111421</v>
      </c>
      <c r="B37" s="55" t="s">
        <v>299</v>
      </c>
      <c r="C37" t="str">
        <f>VLOOKUP(B37,summary!$A$5:$B$5006,2,0)</f>
        <v>Red Bean红豆</v>
      </c>
      <c r="D37" s="91">
        <v>2</v>
      </c>
      <c r="E37" s="77"/>
    </row>
    <row r="38" spans="1:5" ht="18.5" x14ac:dyDescent="0.45">
      <c r="A38" s="106">
        <v>202111421</v>
      </c>
      <c r="B38" s="55" t="s">
        <v>533</v>
      </c>
      <c r="C38" t="str">
        <f>VLOOKUP(B38,summary!$A$5:$B$5006,2,0)</f>
        <v>Brown Sugar 黑糖</v>
      </c>
      <c r="D38" s="91">
        <v>1</v>
      </c>
      <c r="E38" s="77"/>
    </row>
    <row r="39" spans="1:5" ht="18.5" x14ac:dyDescent="0.45">
      <c r="A39" s="106">
        <v>202111421</v>
      </c>
      <c r="B39" s="55" t="s">
        <v>359</v>
      </c>
      <c r="C39" t="str">
        <f>VLOOKUP(B39,summary!$A$5:$B$5006,2,0)</f>
        <v>Fungus黄 木耳朵</v>
      </c>
      <c r="D39" s="91">
        <v>1</v>
      </c>
      <c r="E39" s="77"/>
    </row>
    <row r="40" spans="1:5" ht="18.5" x14ac:dyDescent="0.45">
      <c r="A40" s="106">
        <v>202111421</v>
      </c>
      <c r="B40" s="55" t="s">
        <v>347</v>
      </c>
      <c r="C40" t="str">
        <f>VLOOKUP(B40,summary!$A$5:$B$5006,2,0)</f>
        <v>Small Sago 小丸</v>
      </c>
      <c r="D40" s="91">
        <v>1</v>
      </c>
      <c r="E40" s="77"/>
    </row>
    <row r="41" spans="1:5" ht="18.5" x14ac:dyDescent="0.45">
      <c r="A41" s="106">
        <v>202111421</v>
      </c>
      <c r="B41" s="55" t="s">
        <v>351</v>
      </c>
      <c r="C41" t="str">
        <f>VLOOKUP(B41,summary!$A$5:$B$5006,2,0)</f>
        <v>Dried Longan 龙眼干</v>
      </c>
      <c r="D41" s="91">
        <v>3</v>
      </c>
      <c r="E41" s="77"/>
    </row>
    <row r="42" spans="1:5" ht="18.5" x14ac:dyDescent="0.45">
      <c r="A42" s="106">
        <v>202111421</v>
      </c>
      <c r="B42" s="55" t="s">
        <v>458</v>
      </c>
      <c r="C42" t="str">
        <f>VLOOKUP(B42,summary!$A$5:$B$5006,2,0)</f>
        <v>Cream Corn玉米浆</v>
      </c>
      <c r="D42" s="91">
        <v>1</v>
      </c>
      <c r="E42" s="77"/>
    </row>
    <row r="43" spans="1:5" ht="18.5" x14ac:dyDescent="0.45">
      <c r="A43" s="106">
        <v>202111421</v>
      </c>
      <c r="B43" s="55" t="s">
        <v>441</v>
      </c>
      <c r="C43" t="str">
        <f>VLOOKUP(B43,summary!$A$5:$B$5006,2,0)</f>
        <v>Longan in Syrup龙眼</v>
      </c>
      <c r="D43" s="91">
        <v>1</v>
      </c>
      <c r="E43" s="77"/>
    </row>
    <row r="44" spans="1:5" ht="18.5" x14ac:dyDescent="0.45">
      <c r="A44" s="106">
        <v>202111421</v>
      </c>
      <c r="B44" s="55" t="s">
        <v>566</v>
      </c>
      <c r="C44" t="str">
        <f>VLOOKUP(B44,summary!$A$5:$B$5006,2,0)</f>
        <v>Lime 酸甘</v>
      </c>
      <c r="D44" s="91">
        <v>1</v>
      </c>
      <c r="E44" s="77"/>
    </row>
    <row r="45" spans="1:5" ht="18.5" x14ac:dyDescent="0.45">
      <c r="A45" s="106">
        <v>202111421</v>
      </c>
      <c r="B45" s="55" t="s">
        <v>297</v>
      </c>
      <c r="C45" t="str">
        <f>VLOOKUP(B45,summary!$A$5:$B$5006,2,0)</f>
        <v>GingKo Nut (Peel off)白果仁</v>
      </c>
      <c r="D45" s="91">
        <v>2</v>
      </c>
      <c r="E45" s="77"/>
    </row>
    <row r="46" spans="1:5" ht="18.5" x14ac:dyDescent="0.45">
      <c r="A46" s="106">
        <v>202111421</v>
      </c>
      <c r="B46" s="55" t="s">
        <v>565</v>
      </c>
      <c r="C46" t="str">
        <f>VLOOKUP(B46,summary!$A$5:$B$5006,2,0)</f>
        <v>Pandan Leaf 班兰叶</v>
      </c>
      <c r="D46" s="91">
        <v>3</v>
      </c>
      <c r="E46" s="77"/>
    </row>
    <row r="47" spans="1:5" ht="18.5" x14ac:dyDescent="0.45">
      <c r="A47" s="106">
        <v>202111421</v>
      </c>
      <c r="B47" s="55" t="s">
        <v>559</v>
      </c>
      <c r="C47" t="str">
        <f>VLOOKUP(B47,summary!$A$5:$B$5006,2,0)</f>
        <v>Sweet Potato 番薯</v>
      </c>
      <c r="D47" s="91">
        <v>25</v>
      </c>
      <c r="E47" s="77"/>
    </row>
    <row r="48" spans="1:5" ht="18.5" x14ac:dyDescent="0.45">
      <c r="A48" s="106">
        <v>202111421</v>
      </c>
      <c r="B48" s="55" t="s">
        <v>562</v>
      </c>
      <c r="C48" t="str">
        <f>VLOOKUP(B48,summary!$A$5:$B$5006,2,0)</f>
        <v>Yam 芋头</v>
      </c>
      <c r="D48" s="91">
        <v>3</v>
      </c>
      <c r="E48" s="77"/>
    </row>
    <row r="49" spans="1:5" ht="18.5" x14ac:dyDescent="0.45">
      <c r="A49" s="106">
        <v>202111421</v>
      </c>
      <c r="B49" s="55" t="s">
        <v>578</v>
      </c>
      <c r="C49" t="str">
        <f>VLOOKUP(B49,summary!$A$5:$B$5006,2,0)</f>
        <v>Yu Tiao 油条</v>
      </c>
      <c r="D49" s="91">
        <v>20</v>
      </c>
      <c r="E49" s="77"/>
    </row>
    <row r="50" spans="1:5" ht="18.5" x14ac:dyDescent="0.45">
      <c r="A50" s="106">
        <v>202111422</v>
      </c>
      <c r="B50" s="55" t="s">
        <v>667</v>
      </c>
      <c r="C50" t="str">
        <f>VLOOKUP(B50,summary!$A$5:$B$5006,2,0)</f>
        <v>Pong Thai Hai (Wet) 碰大海</v>
      </c>
      <c r="D50" s="91">
        <v>3</v>
      </c>
      <c r="E50" s="77"/>
    </row>
    <row r="51" spans="1:5" ht="18.5" x14ac:dyDescent="0.45">
      <c r="A51" s="106">
        <v>202111422</v>
      </c>
      <c r="B51" s="55" t="s">
        <v>495</v>
      </c>
      <c r="C51" t="str">
        <f>VLOOKUP(B51,summary!$A$5:$B$5006,2,0)</f>
        <v>Coconut Milk 椰浆</v>
      </c>
      <c r="D51" s="91">
        <v>1</v>
      </c>
      <c r="E51" s="77"/>
    </row>
    <row r="52" spans="1:5" ht="18.5" x14ac:dyDescent="0.45">
      <c r="A52" s="106">
        <v>202111422</v>
      </c>
      <c r="B52" s="55" t="s">
        <v>530</v>
      </c>
      <c r="C52" t="str">
        <f>VLOOKUP(B52,summary!$A$5:$B$5006,2,0)</f>
        <v>Rock Sugar冰糖</v>
      </c>
      <c r="D52" s="91">
        <v>1</v>
      </c>
      <c r="E52" s="77"/>
    </row>
    <row r="53" spans="1:5" ht="18.5" x14ac:dyDescent="0.45">
      <c r="A53" s="106">
        <v>202111422</v>
      </c>
      <c r="B53" s="55" t="s">
        <v>565</v>
      </c>
      <c r="C53" t="str">
        <f>VLOOKUP(B53,summary!$A$5:$B$5006,2,0)</f>
        <v>Pandan Leaf 班兰叶</v>
      </c>
      <c r="D53" s="91">
        <v>2</v>
      </c>
      <c r="E53" s="77"/>
    </row>
    <row r="54" spans="1:5" ht="18.5" x14ac:dyDescent="0.45">
      <c r="A54" s="106">
        <v>202111423</v>
      </c>
      <c r="B54" s="55" t="s">
        <v>240</v>
      </c>
      <c r="C54" t="str">
        <f>VLOOKUP(B54,summary!$A$5:$B$5006,2,0)</f>
        <v>Almond Power 杏仁粉 - Yelow</v>
      </c>
      <c r="D54" s="91">
        <v>1</v>
      </c>
      <c r="E54" s="77"/>
    </row>
    <row r="55" spans="1:5" ht="18.5" x14ac:dyDescent="0.45">
      <c r="A55" s="106">
        <v>202111423</v>
      </c>
      <c r="B55" s="55" t="s">
        <v>596</v>
      </c>
      <c r="C55" t="str">
        <f>VLOOKUP(B55,summary!$A$5:$B$5006,2,0)</f>
        <v>Flavour Essence香精</v>
      </c>
      <c r="D55" s="91">
        <v>-1</v>
      </c>
      <c r="E55" s="77"/>
    </row>
    <row r="56" spans="1:5" ht="18.5" x14ac:dyDescent="0.45">
      <c r="A56" s="106">
        <v>202111424</v>
      </c>
      <c r="B56" s="55" t="s">
        <v>550</v>
      </c>
      <c r="C56" t="str">
        <f>VLOOKUP(B56,summary!$A$5:$B$5006,2,0)</f>
        <v>Candy Sugar 片糖</v>
      </c>
      <c r="D56" s="91">
        <v>1</v>
      </c>
      <c r="E56" s="77"/>
    </row>
    <row r="57" spans="1:5" ht="18.5" x14ac:dyDescent="0.45">
      <c r="A57" s="106">
        <v>202111425</v>
      </c>
      <c r="B57" s="55" t="s">
        <v>559</v>
      </c>
      <c r="C57" t="str">
        <f>VLOOKUP(B57,summary!$A$5:$B$5006,2,0)</f>
        <v>Sweet Potato 番薯</v>
      </c>
      <c r="D57" s="91">
        <v>32</v>
      </c>
      <c r="E57" s="77"/>
    </row>
    <row r="58" spans="1:5" ht="18.5" x14ac:dyDescent="0.45">
      <c r="A58" s="106">
        <v>202111426</v>
      </c>
      <c r="B58" s="55" t="s">
        <v>646</v>
      </c>
      <c r="C58" t="str">
        <f>VLOOKUP(B58,summary!$A$5:$B$5006,2,0)</f>
        <v>Durian Puree 榴莲</v>
      </c>
      <c r="D58" s="91">
        <v>2</v>
      </c>
      <c r="E58" s="77"/>
    </row>
    <row r="59" spans="1:5" ht="18.5" x14ac:dyDescent="0.45">
      <c r="A59" s="106">
        <v>202111426</v>
      </c>
      <c r="B59" s="55" t="s">
        <v>658</v>
      </c>
      <c r="C59" t="str">
        <f>VLOOKUP(B59,summary!$A$5:$B$5006,2,0)</f>
        <v>Bobo Cha Cubes.摩摩喳喳</v>
      </c>
      <c r="D59" s="91">
        <v>2</v>
      </c>
      <c r="E59" s="77"/>
    </row>
    <row r="60" spans="1:5" ht="18.5" x14ac:dyDescent="0.45">
      <c r="A60" s="106">
        <v>202111426</v>
      </c>
      <c r="B60" s="55" t="s">
        <v>289</v>
      </c>
      <c r="C60" t="str">
        <f>VLOOKUP(B60,summary!$A$5:$B$5006,2,0)</f>
        <v>Atap Seeds in Syrup亚嗒子</v>
      </c>
      <c r="D60" s="91">
        <v>2</v>
      </c>
      <c r="E60" s="77"/>
    </row>
    <row r="61" spans="1:5" ht="18.5" x14ac:dyDescent="0.45">
      <c r="A61" s="106">
        <v>202111426</v>
      </c>
      <c r="B61" s="55" t="s">
        <v>306</v>
      </c>
      <c r="C61" t="str">
        <f>VLOOKUP(B61,summary!$A$5:$B$5006,2,0)</f>
        <v>Small Red Bean小红豆</v>
      </c>
      <c r="D61" s="91">
        <v>5</v>
      </c>
      <c r="E61" s="77"/>
    </row>
    <row r="62" spans="1:5" ht="18.5" x14ac:dyDescent="0.45">
      <c r="A62" s="106">
        <v>202111426</v>
      </c>
      <c r="B62" s="55" t="s">
        <v>326</v>
      </c>
      <c r="C62" t="str">
        <f>VLOOKUP(B62,summary!$A$5:$B$5006,2,0)</f>
        <v>Split Green Mung Bean豆畔</v>
      </c>
      <c r="D62" s="91">
        <v>4</v>
      </c>
      <c r="E62" s="77"/>
    </row>
    <row r="63" spans="1:5" ht="18.5" x14ac:dyDescent="0.45">
      <c r="A63" s="106">
        <v>202111426</v>
      </c>
      <c r="B63" s="55" t="s">
        <v>351</v>
      </c>
      <c r="C63" t="str">
        <f>VLOOKUP(B63,summary!$A$5:$B$5006,2,0)</f>
        <v>Dried Longan 龙眼干</v>
      </c>
      <c r="D63" s="91">
        <v>3</v>
      </c>
      <c r="E63" s="77"/>
    </row>
    <row r="64" spans="1:5" ht="18.5" x14ac:dyDescent="0.45">
      <c r="A64" s="106">
        <v>202111426</v>
      </c>
      <c r="B64" s="55" t="s">
        <v>537</v>
      </c>
      <c r="C64" t="str">
        <f>VLOOKUP(B64,summary!$A$5:$B$5006,2,0)</f>
        <v>Fine Sugar 白糖</v>
      </c>
      <c r="D64" s="91">
        <v>2</v>
      </c>
      <c r="E64" s="77"/>
    </row>
    <row r="65" spans="1:5" ht="18.5" x14ac:dyDescent="0.45">
      <c r="A65" s="106">
        <v>202111426</v>
      </c>
      <c r="B65" s="55" t="s">
        <v>551</v>
      </c>
      <c r="C65" t="str">
        <f>VLOOKUP(B65,summary!$A$5:$B$5006,2,0)</f>
        <v>Candy Sugar 片糖</v>
      </c>
      <c r="D65" s="91">
        <v>15</v>
      </c>
      <c r="E65" s="77"/>
    </row>
    <row r="66" spans="1:5" ht="18.5" x14ac:dyDescent="0.45">
      <c r="A66" s="106">
        <v>202111426</v>
      </c>
      <c r="B66" s="55" t="s">
        <v>583</v>
      </c>
      <c r="C66" t="str">
        <f>VLOOKUP(B66,summary!$A$5:$B$5006,2,0)</f>
        <v>Food Coloring - Liquid)颜色-水</v>
      </c>
      <c r="D66" s="91">
        <v>1</v>
      </c>
      <c r="E66" s="77"/>
    </row>
    <row r="67" spans="1:5" ht="18.5" x14ac:dyDescent="0.45">
      <c r="A67" s="106">
        <v>202111426</v>
      </c>
      <c r="B67" s="55" t="s">
        <v>584</v>
      </c>
      <c r="C67" t="str">
        <f>VLOOKUP(B67,summary!$A$5:$B$5006,2,0)</f>
        <v>Food Coloring - Liquid)颜色-水</v>
      </c>
      <c r="D67" s="91">
        <v>1</v>
      </c>
      <c r="E67" s="77"/>
    </row>
    <row r="68" spans="1:5" ht="18.5" x14ac:dyDescent="0.45">
      <c r="A68" s="106">
        <v>202111427</v>
      </c>
      <c r="B68" s="55" t="s">
        <v>202</v>
      </c>
      <c r="C68" t="str">
        <f>VLOOKUP(B68,summary!$A$5:$B$5006,2,0)</f>
        <v>Q Ball Q圆</v>
      </c>
      <c r="D68" s="91">
        <v>1</v>
      </c>
      <c r="E68" s="77"/>
    </row>
    <row r="69" spans="1:5" ht="18.5" x14ac:dyDescent="0.45">
      <c r="A69" s="106">
        <v>202111427</v>
      </c>
      <c r="B69" s="55" t="s">
        <v>200</v>
      </c>
      <c r="C69" t="str">
        <f>VLOOKUP(B69,summary!$A$5:$B$5006,2,0)</f>
        <v>Tadpole蝌蚪</v>
      </c>
      <c r="D69" s="91">
        <v>1</v>
      </c>
      <c r="E69" s="77"/>
    </row>
    <row r="70" spans="1:5" ht="18.5" x14ac:dyDescent="0.45">
      <c r="A70" s="106">
        <v>202111427</v>
      </c>
      <c r="B70" s="55" t="s">
        <v>275</v>
      </c>
      <c r="C70" t="str">
        <f>VLOOKUP(B70,summary!$A$5:$B$5006,2,0)</f>
        <v>RICE FLOUR 粘米粉</v>
      </c>
      <c r="D70" s="91">
        <v>1</v>
      </c>
      <c r="E70" s="77"/>
    </row>
    <row r="71" spans="1:5" ht="18.5" x14ac:dyDescent="0.45">
      <c r="A71" s="106">
        <v>202111427</v>
      </c>
      <c r="B71" s="55" t="s">
        <v>299</v>
      </c>
      <c r="C71" t="str">
        <f>VLOOKUP(B71,summary!$A$5:$B$5006,2,0)</f>
        <v>Red Bean红豆</v>
      </c>
      <c r="D71" s="91">
        <v>1</v>
      </c>
      <c r="E71" s="77"/>
    </row>
    <row r="72" spans="1:5" ht="18.5" x14ac:dyDescent="0.45">
      <c r="A72" s="106">
        <v>202111427</v>
      </c>
      <c r="B72" s="55" t="s">
        <v>322</v>
      </c>
      <c r="C72" t="str">
        <f>VLOOKUP(B72,summary!$A$5:$B$5006,2,0)</f>
        <v>Split Green Mung Bean豆畔</v>
      </c>
      <c r="D72" s="91">
        <v>1</v>
      </c>
      <c r="E72" s="77"/>
    </row>
    <row r="73" spans="1:5" ht="18.5" x14ac:dyDescent="0.45">
      <c r="A73" s="106">
        <v>202111427</v>
      </c>
      <c r="B73" s="55" t="s">
        <v>340</v>
      </c>
      <c r="C73" t="str">
        <f>VLOOKUP(B73,summary!$A$5:$B$5006,2,0)</f>
        <v>Pearl Barley 薏米</v>
      </c>
      <c r="D73" s="91">
        <v>1</v>
      </c>
      <c r="E73" s="77"/>
    </row>
    <row r="74" spans="1:5" ht="18.5" x14ac:dyDescent="0.45">
      <c r="A74" s="106">
        <v>202111427</v>
      </c>
      <c r="B74" s="55" t="s">
        <v>254</v>
      </c>
      <c r="C74" t="str">
        <f>VLOOKUP(B74,summary!$A$5:$B$5006,2,0)</f>
        <v>Sweet Potato Powder番薯粉</v>
      </c>
      <c r="D74" s="91">
        <v>1</v>
      </c>
      <c r="E74" s="77"/>
    </row>
    <row r="75" spans="1:5" ht="18.5" x14ac:dyDescent="0.45">
      <c r="A75" s="106">
        <v>202111427</v>
      </c>
      <c r="B75" s="55" t="s">
        <v>264</v>
      </c>
      <c r="C75" t="str">
        <f>VLOOKUP(B75,summary!$A$5:$B$5006,2,0)</f>
        <v>Tapioca Flour 茨粉</v>
      </c>
      <c r="D75" s="91">
        <v>10</v>
      </c>
      <c r="E75" s="77"/>
    </row>
    <row r="76" spans="1:5" ht="18.5" x14ac:dyDescent="0.45">
      <c r="A76" s="106">
        <v>202111427</v>
      </c>
      <c r="B76" s="55" t="s">
        <v>377</v>
      </c>
      <c r="C76" t="str">
        <f>VLOOKUP(B76,summary!$A$5:$B$5006,2,0)</f>
        <v>Bean Curd Sheet 腐竹</v>
      </c>
      <c r="D76" s="91">
        <v>10</v>
      </c>
      <c r="E76" s="77"/>
    </row>
    <row r="77" spans="1:5" ht="18.5" x14ac:dyDescent="0.45">
      <c r="A77" s="106">
        <v>202111427</v>
      </c>
      <c r="B77" s="55" t="s">
        <v>441</v>
      </c>
      <c r="C77" t="str">
        <f>VLOOKUP(B77,summary!$A$5:$B$5006,2,0)</f>
        <v>Longan in Syrup龙眼</v>
      </c>
      <c r="D77" s="91">
        <v>1</v>
      </c>
      <c r="E77" s="77"/>
    </row>
    <row r="78" spans="1:5" ht="18.5" x14ac:dyDescent="0.45">
      <c r="A78" s="106">
        <v>202111427</v>
      </c>
      <c r="B78" s="55" t="s">
        <v>535</v>
      </c>
      <c r="C78" t="str">
        <f>VLOOKUP(B78,summary!$A$5:$B$5006,2,0)</f>
        <v>Red Sugar 赤糖</v>
      </c>
      <c r="D78" s="91">
        <v>1</v>
      </c>
      <c r="E78" s="77"/>
    </row>
    <row r="79" spans="1:5" ht="18.5" x14ac:dyDescent="0.45">
      <c r="A79" s="106">
        <v>202111427</v>
      </c>
      <c r="B79" s="55" t="s">
        <v>361</v>
      </c>
      <c r="C79" t="str">
        <f>VLOOKUP(B79,summary!$A$5:$B$5006,2,0)</f>
        <v>Lotus Seed 莲子(无）</v>
      </c>
      <c r="D79" s="91">
        <v>10</v>
      </c>
      <c r="E79" s="77"/>
    </row>
    <row r="80" spans="1:5" ht="18.5" x14ac:dyDescent="0.45">
      <c r="A80" s="106">
        <v>202111427</v>
      </c>
      <c r="B80" s="55" t="s">
        <v>484</v>
      </c>
      <c r="C80" t="str">
        <f>VLOOKUP(B80,summary!$A$5:$B$5006,2,0)</f>
        <v>GingKo Nut白果罐</v>
      </c>
      <c r="D80" s="91">
        <v>1</v>
      </c>
      <c r="E80" s="77"/>
    </row>
    <row r="81" spans="1:5" ht="18.5" x14ac:dyDescent="0.45">
      <c r="A81" s="106">
        <v>202111427</v>
      </c>
      <c r="B81" s="55" t="s">
        <v>537</v>
      </c>
      <c r="C81" t="str">
        <f>VLOOKUP(B81,summary!$A$5:$B$5006,2,0)</f>
        <v>Fine Sugar 白糖</v>
      </c>
      <c r="D81" s="91">
        <v>2</v>
      </c>
      <c r="E81" s="77"/>
    </row>
    <row r="82" spans="1:5" ht="18.5" x14ac:dyDescent="0.45">
      <c r="A82" s="106">
        <v>202111427</v>
      </c>
      <c r="B82" s="55" t="s">
        <v>515</v>
      </c>
      <c r="C82" t="str">
        <f>VLOOKUP(B82,summary!$A$5:$B$5006,2,0)</f>
        <v>POLAR MINERAL WATER</v>
      </c>
      <c r="D82" s="91">
        <v>2</v>
      </c>
      <c r="E82" s="77"/>
    </row>
    <row r="83" spans="1:5" ht="18.5" x14ac:dyDescent="0.45">
      <c r="A83" s="106">
        <v>202111428</v>
      </c>
      <c r="B83" s="55" t="s">
        <v>433</v>
      </c>
      <c r="C83" t="str">
        <f>VLOOKUP(B83,summary!$A$5:$B$5006,2,0)</f>
        <v>Sea Coconut海底椰</v>
      </c>
      <c r="D83" s="91">
        <v>1</v>
      </c>
      <c r="E83" s="77"/>
    </row>
    <row r="84" spans="1:5" ht="18.5" x14ac:dyDescent="0.45">
      <c r="A84" s="106">
        <v>202111428</v>
      </c>
      <c r="B84" s="55" t="s">
        <v>436</v>
      </c>
      <c r="C84" t="str">
        <f>VLOOKUP(B84,summary!$A$5:$B$5006,2,0)</f>
        <v>Nata De Coco椰果芊 15mm</v>
      </c>
      <c r="D84" s="91">
        <v>1</v>
      </c>
      <c r="E84" s="77"/>
    </row>
    <row r="85" spans="1:5" ht="18.5" x14ac:dyDescent="0.45">
      <c r="A85" s="106">
        <v>202111428</v>
      </c>
      <c r="B85" s="55" t="s">
        <v>461</v>
      </c>
      <c r="C85" t="str">
        <f>VLOOKUP(B85,summary!$A$5:$B$5006,2,0)</f>
        <v>Whole Corn玉米粒</v>
      </c>
      <c r="D85" s="91">
        <v>1</v>
      </c>
      <c r="E85" s="77"/>
    </row>
    <row r="86" spans="1:5" ht="18.5" x14ac:dyDescent="0.45">
      <c r="A86" s="106">
        <v>202111428</v>
      </c>
      <c r="B86" s="55" t="s">
        <v>559</v>
      </c>
      <c r="C86" t="str">
        <f>VLOOKUP(B86,summary!$A$5:$B$5006,2,0)</f>
        <v>Sweet Potato 番薯</v>
      </c>
      <c r="D86" s="91">
        <v>10</v>
      </c>
      <c r="E86" s="77"/>
    </row>
    <row r="87" spans="1:5" ht="18.5" x14ac:dyDescent="0.45">
      <c r="A87" s="106">
        <v>202111428</v>
      </c>
      <c r="B87" s="55" t="s">
        <v>562</v>
      </c>
      <c r="C87" t="str">
        <f>VLOOKUP(B87,summary!$A$5:$B$5006,2,0)</f>
        <v>Yam 芋头</v>
      </c>
      <c r="D87" s="91">
        <v>2</v>
      </c>
      <c r="E87" s="77"/>
    </row>
    <row r="88" spans="1:5" ht="18.5" x14ac:dyDescent="0.45">
      <c r="A88" s="106">
        <v>202111428</v>
      </c>
      <c r="B88" s="55" t="s">
        <v>565</v>
      </c>
      <c r="C88" t="str">
        <f>VLOOKUP(B88,summary!$A$5:$B$5006,2,0)</f>
        <v>Pandan Leaf 班兰叶</v>
      </c>
      <c r="D88" s="91">
        <v>3</v>
      </c>
      <c r="E88" s="77"/>
    </row>
    <row r="89" spans="1:5" ht="18.5" x14ac:dyDescent="0.45">
      <c r="A89" s="106">
        <v>202111429</v>
      </c>
      <c r="B89" s="55" t="s">
        <v>537</v>
      </c>
      <c r="C89" t="str">
        <f>VLOOKUP(B89,summary!$A$5:$B$5006,2,0)</f>
        <v>Fine Sugar 白糖</v>
      </c>
      <c r="D89" s="91">
        <v>2</v>
      </c>
      <c r="E89" s="77"/>
    </row>
    <row r="90" spans="1:5" ht="18.5" x14ac:dyDescent="0.45">
      <c r="A90" s="106">
        <v>202111430</v>
      </c>
      <c r="B90" s="55" t="s">
        <v>537</v>
      </c>
      <c r="C90" t="str">
        <f>VLOOKUP(B90,summary!$A$5:$B$5006,2,0)</f>
        <v>Fine Sugar 白糖</v>
      </c>
      <c r="D90" s="91">
        <v>2</v>
      </c>
      <c r="E90" s="77"/>
    </row>
    <row r="91" spans="1:5" ht="18.5" x14ac:dyDescent="0.45">
      <c r="A91" s="106">
        <v>202111431</v>
      </c>
      <c r="B91" s="55" t="s">
        <v>647</v>
      </c>
      <c r="C91" t="str">
        <f>VLOOKUP(B91,summary!$A$5:$B$5006,2,0)</f>
        <v>Mango Puree芒果</v>
      </c>
      <c r="D91" s="91">
        <v>1</v>
      </c>
      <c r="E91" s="77"/>
    </row>
    <row r="92" spans="1:5" ht="18.5" x14ac:dyDescent="0.45">
      <c r="A92" s="106">
        <v>202111431</v>
      </c>
      <c r="B92" s="55" t="s">
        <v>646</v>
      </c>
      <c r="C92" t="str">
        <f>VLOOKUP(B92,summary!$A$5:$B$5006,2,0)</f>
        <v>Durian Puree 榴莲</v>
      </c>
      <c r="D92" s="91">
        <v>1</v>
      </c>
      <c r="E92" s="77"/>
    </row>
    <row r="93" spans="1:5" ht="18.5" x14ac:dyDescent="0.45">
      <c r="A93" s="106">
        <v>202111431</v>
      </c>
      <c r="B93" s="55" t="s">
        <v>660</v>
      </c>
      <c r="C93" t="str">
        <f>VLOOKUP(B93,summary!$A$5:$B$5006,2,0)</f>
        <v>Chendol浆咯</v>
      </c>
      <c r="D93" s="91">
        <v>1</v>
      </c>
      <c r="E93" s="77"/>
    </row>
    <row r="94" spans="1:5" ht="18.5" x14ac:dyDescent="0.45">
      <c r="A94" s="106">
        <v>202111431</v>
      </c>
      <c r="B94" s="55" t="s">
        <v>537</v>
      </c>
      <c r="C94" t="str">
        <f>VLOOKUP(B94,summary!$A$5:$B$5006,2,0)</f>
        <v>Fine Sugar 白糖</v>
      </c>
      <c r="D94" s="78">
        <v>3</v>
      </c>
      <c r="E94" s="77"/>
    </row>
    <row r="95" spans="1:5" ht="18.5" x14ac:dyDescent="0.45">
      <c r="A95" s="106">
        <v>202111431</v>
      </c>
      <c r="B95" s="55" t="s">
        <v>547</v>
      </c>
      <c r="C95" t="str">
        <f>VLOOKUP(B95,summary!$A$5:$B$5006,2,0)</f>
        <v>Coconut Sugar椰糖</v>
      </c>
      <c r="D95" s="78">
        <v>1</v>
      </c>
      <c r="E95" s="77"/>
    </row>
    <row r="96" spans="1:5" ht="18.5" x14ac:dyDescent="0.45">
      <c r="A96" s="106">
        <v>202111431</v>
      </c>
      <c r="B96" s="55" t="s">
        <v>338</v>
      </c>
      <c r="C96" t="str">
        <f>VLOOKUP(B96,summary!$A$5:$B$5006,2,0)</f>
        <v>White Wheat 大麦</v>
      </c>
      <c r="D96" s="78">
        <v>1</v>
      </c>
      <c r="E96" s="77"/>
    </row>
    <row r="97" spans="1:5" x14ac:dyDescent="0.35">
      <c r="A97" s="106">
        <v>202111431</v>
      </c>
      <c r="C97" t="e">
        <f>VLOOKUP(B97,summary!$A$5:$B$5006,2,0)</f>
        <v>#N/A</v>
      </c>
      <c r="D97" s="77"/>
      <c r="E97" s="77"/>
    </row>
    <row r="98" spans="1:5" x14ac:dyDescent="0.35">
      <c r="C98" t="e">
        <f>VLOOKUP(B98,summary!$A$5:$B$5006,2,0)</f>
        <v>#N/A</v>
      </c>
      <c r="D98" s="77"/>
      <c r="E98" s="77"/>
    </row>
    <row r="99" spans="1:5" x14ac:dyDescent="0.35">
      <c r="C99" t="e">
        <f>VLOOKUP(B99,summary!$A$5:$B$5006,2,0)</f>
        <v>#N/A</v>
      </c>
      <c r="D99" s="77"/>
      <c r="E99" s="77"/>
    </row>
    <row r="100" spans="1:5" x14ac:dyDescent="0.35">
      <c r="C100" t="e">
        <f>VLOOKUP(B100,summary!$A$5:$B$5006,2,0)</f>
        <v>#N/A</v>
      </c>
      <c r="D100" s="77"/>
      <c r="E100" s="77"/>
    </row>
    <row r="101" spans="1:5" x14ac:dyDescent="0.35">
      <c r="C101" t="e">
        <f>VLOOKUP(B101,summary!$A$5:$B$5006,2,0)</f>
        <v>#N/A</v>
      </c>
      <c r="D101" s="77"/>
      <c r="E101" s="77"/>
    </row>
    <row r="102" spans="1:5" x14ac:dyDescent="0.35">
      <c r="C102" t="e">
        <f>VLOOKUP(B102,summary!$A$5:$B$5006,2,0)</f>
        <v>#N/A</v>
      </c>
      <c r="D102" s="77"/>
      <c r="E102" s="77"/>
    </row>
    <row r="103" spans="1:5" x14ac:dyDescent="0.35">
      <c r="C103" t="e">
        <f>VLOOKUP(B103,summary!$A$5:$B$5006,2,0)</f>
        <v>#N/A</v>
      </c>
      <c r="D103" s="77"/>
      <c r="E103" s="77"/>
    </row>
    <row r="104" spans="1:5" x14ac:dyDescent="0.35">
      <c r="C104" t="e">
        <f>VLOOKUP(B104,summary!$A$5:$B$5006,2,0)</f>
        <v>#N/A</v>
      </c>
      <c r="D104" s="77"/>
      <c r="E104" s="77"/>
    </row>
    <row r="105" spans="1:5" x14ac:dyDescent="0.35">
      <c r="C105" t="e">
        <f>VLOOKUP(B105,summary!$A$5:$B$5006,2,0)</f>
        <v>#N/A</v>
      </c>
      <c r="D105" s="77"/>
      <c r="E105" s="77"/>
    </row>
    <row r="106" spans="1:5" x14ac:dyDescent="0.35">
      <c r="C106" t="e">
        <f>VLOOKUP(B106,summary!$A$5:$B$5006,2,0)</f>
        <v>#N/A</v>
      </c>
      <c r="D106" s="77"/>
      <c r="E106" s="77"/>
    </row>
    <row r="107" spans="1:5" x14ac:dyDescent="0.35">
      <c r="C107" t="e">
        <f>VLOOKUP(B107,summary!$A$5:$B$5006,2,0)</f>
        <v>#N/A</v>
      </c>
      <c r="D107" s="77"/>
      <c r="E107" s="77"/>
    </row>
    <row r="108" spans="1:5" x14ac:dyDescent="0.35">
      <c r="C108" t="e">
        <f>VLOOKUP(B108,summary!$A$5:$B$5006,2,0)</f>
        <v>#N/A</v>
      </c>
      <c r="D108" s="77"/>
      <c r="E108" s="77"/>
    </row>
    <row r="109" spans="1:5" x14ac:dyDescent="0.35">
      <c r="C109" t="e">
        <f>VLOOKUP(B109,summary!$A$5:$B$5006,2,0)</f>
        <v>#N/A</v>
      </c>
      <c r="D109" s="77"/>
      <c r="E109" s="77"/>
    </row>
    <row r="110" spans="1:5" x14ac:dyDescent="0.35">
      <c r="C110" t="e">
        <f>VLOOKUP(B110,summary!$A$5:$B$5006,2,0)</f>
        <v>#N/A</v>
      </c>
      <c r="D110" s="77"/>
      <c r="E110" s="77"/>
    </row>
    <row r="111" spans="1:5" x14ac:dyDescent="0.35">
      <c r="C111" t="e">
        <f>VLOOKUP(B111,summary!$A$5:$B$5006,2,0)</f>
        <v>#N/A</v>
      </c>
      <c r="D111" s="77"/>
      <c r="E111" s="77"/>
    </row>
    <row r="112" spans="1:5" x14ac:dyDescent="0.35">
      <c r="C112" t="e">
        <f>VLOOKUP(B112,summary!$A$5:$B$5006,2,0)</f>
        <v>#N/A</v>
      </c>
      <c r="D112" s="77"/>
      <c r="E112" s="77"/>
    </row>
    <row r="113" spans="3:5" x14ac:dyDescent="0.35">
      <c r="C113" t="e">
        <f>VLOOKUP(B113,summary!$A$5:$B$5006,2,0)</f>
        <v>#N/A</v>
      </c>
      <c r="D113" s="77"/>
      <c r="E113" s="77"/>
    </row>
    <row r="114" spans="3:5" x14ac:dyDescent="0.35">
      <c r="C114" t="e">
        <f>VLOOKUP(B114,summary!$A$5:$B$5006,2,0)</f>
        <v>#N/A</v>
      </c>
      <c r="D114" s="77"/>
      <c r="E114" s="77"/>
    </row>
    <row r="115" spans="3:5" x14ac:dyDescent="0.35">
      <c r="C115" t="e">
        <f>VLOOKUP(B115,summary!$A$5:$B$5006,2,0)</f>
        <v>#N/A</v>
      </c>
      <c r="D115" s="77"/>
      <c r="E115" s="77"/>
    </row>
    <row r="116" spans="3:5" x14ac:dyDescent="0.35">
      <c r="C116" t="e">
        <f>VLOOKUP(B116,summary!$A$5:$B$5006,2,0)</f>
        <v>#N/A</v>
      </c>
      <c r="D116" s="77"/>
      <c r="E116" s="77"/>
    </row>
    <row r="117" spans="3:5" x14ac:dyDescent="0.35">
      <c r="C117" t="e">
        <f>VLOOKUP(B117,summary!$A$5:$B$5006,2,0)</f>
        <v>#N/A</v>
      </c>
      <c r="D117" s="77"/>
      <c r="E117" s="77"/>
    </row>
    <row r="118" spans="3:5" x14ac:dyDescent="0.35">
      <c r="C118" t="e">
        <f>VLOOKUP(B118,summary!$A$5:$B$5006,2,0)</f>
        <v>#N/A</v>
      </c>
      <c r="D118" s="77"/>
      <c r="E118" s="77"/>
    </row>
    <row r="119" spans="3:5" x14ac:dyDescent="0.35">
      <c r="C119" t="e">
        <f>VLOOKUP(B119,summary!$A$5:$B$5006,2,0)</f>
        <v>#N/A</v>
      </c>
      <c r="D119" s="77"/>
      <c r="E119" s="77"/>
    </row>
    <row r="120" spans="3:5" x14ac:dyDescent="0.35">
      <c r="C120" t="e">
        <f>VLOOKUP(B120,summary!$A$5:$B$5006,2,0)</f>
        <v>#N/A</v>
      </c>
      <c r="D120" s="77"/>
      <c r="E120" s="77"/>
    </row>
    <row r="121" spans="3:5" x14ac:dyDescent="0.35">
      <c r="C121" t="e">
        <f>VLOOKUP(B121,summary!$A$5:$B$5006,2,0)</f>
        <v>#N/A</v>
      </c>
      <c r="D121" s="77"/>
      <c r="E121" s="77"/>
    </row>
    <row r="122" spans="3:5" x14ac:dyDescent="0.35">
      <c r="C122" t="e">
        <f>VLOOKUP(B122,summary!$A$5:$B$5006,2,0)</f>
        <v>#N/A</v>
      </c>
      <c r="D122" s="77"/>
      <c r="E122" s="77"/>
    </row>
    <row r="123" spans="3:5" x14ac:dyDescent="0.35">
      <c r="C123" t="e">
        <f>VLOOKUP(B123,summary!$A$5:$B$5006,2,0)</f>
        <v>#N/A</v>
      </c>
      <c r="D123" s="77"/>
      <c r="E123" s="77"/>
    </row>
    <row r="124" spans="3:5" x14ac:dyDescent="0.35">
      <c r="C124" t="e">
        <f>VLOOKUP(B124,summary!$A$5:$B$5006,2,0)</f>
        <v>#N/A</v>
      </c>
      <c r="D124" s="77"/>
      <c r="E124" s="77"/>
    </row>
    <row r="125" spans="3:5" x14ac:dyDescent="0.35">
      <c r="C125" t="e">
        <f>VLOOKUP(B125,summary!$A$5:$B$5006,2,0)</f>
        <v>#N/A</v>
      </c>
      <c r="D125" s="77"/>
      <c r="E125" s="77"/>
    </row>
    <row r="126" spans="3:5" x14ac:dyDescent="0.35">
      <c r="C126" t="e">
        <f>VLOOKUP(B126,summary!$A$5:$B$5006,2,0)</f>
        <v>#N/A</v>
      </c>
      <c r="D126" s="77"/>
      <c r="E126" s="77"/>
    </row>
    <row r="127" spans="3:5" x14ac:dyDescent="0.35">
      <c r="C127" t="e">
        <f>VLOOKUP(B127,summary!$A$5:$B$5006,2,0)</f>
        <v>#N/A</v>
      </c>
      <c r="D127" s="77"/>
      <c r="E127" s="77"/>
    </row>
    <row r="128" spans="3:5" x14ac:dyDescent="0.35">
      <c r="C128" t="e">
        <f>VLOOKUP(B128,summary!$A$5:$B$5006,2,0)</f>
        <v>#N/A</v>
      </c>
      <c r="D128" s="77"/>
      <c r="E128" s="77"/>
    </row>
    <row r="129" spans="3:5" x14ac:dyDescent="0.35">
      <c r="C129" t="e">
        <f>VLOOKUP(B129,summary!$A$5:$B$5006,2,0)</f>
        <v>#N/A</v>
      </c>
      <c r="D129" s="77"/>
      <c r="E129" s="77"/>
    </row>
    <row r="130" spans="3:5" x14ac:dyDescent="0.35">
      <c r="C130" t="e">
        <f>VLOOKUP(B130,summary!$A$5:$B$5006,2,0)</f>
        <v>#N/A</v>
      </c>
      <c r="D130" s="77"/>
      <c r="E130" s="77"/>
    </row>
    <row r="131" spans="3:5" x14ac:dyDescent="0.35">
      <c r="C131" t="e">
        <f>VLOOKUP(B131,summary!$A$5:$B$5006,2,0)</f>
        <v>#N/A</v>
      </c>
      <c r="D131" s="77"/>
      <c r="E131" s="77"/>
    </row>
    <row r="132" spans="3:5" x14ac:dyDescent="0.35">
      <c r="C132" t="e">
        <f>VLOOKUP(B132,summary!$A$5:$B$5006,2,0)</f>
        <v>#N/A</v>
      </c>
      <c r="D132" s="77"/>
      <c r="E132" s="77"/>
    </row>
    <row r="133" spans="3:5" x14ac:dyDescent="0.35">
      <c r="C133" t="e">
        <f>VLOOKUP(B133,summary!$A$5:$B$5006,2,0)</f>
        <v>#N/A</v>
      </c>
      <c r="D133" s="77"/>
      <c r="E133" s="77"/>
    </row>
    <row r="134" spans="3:5" x14ac:dyDescent="0.35">
      <c r="C134" t="e">
        <f>VLOOKUP(B134,summary!$A$5:$B$5006,2,0)</f>
        <v>#N/A</v>
      </c>
      <c r="D134" s="77"/>
      <c r="E134" s="77"/>
    </row>
    <row r="135" spans="3:5" x14ac:dyDescent="0.35">
      <c r="C135" t="e">
        <f>VLOOKUP(B135,summary!$A$5:$B$5006,2,0)</f>
        <v>#N/A</v>
      </c>
      <c r="D135" s="77"/>
      <c r="E135" s="77"/>
    </row>
    <row r="136" spans="3:5" x14ac:dyDescent="0.35">
      <c r="C136" t="e">
        <f>VLOOKUP(B136,summary!$A$5:$B$5006,2,0)</f>
        <v>#N/A</v>
      </c>
      <c r="D136" s="77"/>
      <c r="E136" s="77"/>
    </row>
    <row r="137" spans="3:5" x14ac:dyDescent="0.35">
      <c r="C137" t="e">
        <f>VLOOKUP(B137,summary!$A$5:$B$5006,2,0)</f>
        <v>#N/A</v>
      </c>
      <c r="D137" s="77"/>
      <c r="E137" s="77"/>
    </row>
    <row r="138" spans="3:5" x14ac:dyDescent="0.35">
      <c r="C138" t="e">
        <f>VLOOKUP(B138,summary!$A$5:$B$5006,2,0)</f>
        <v>#N/A</v>
      </c>
      <c r="D138" s="77"/>
      <c r="E138" s="77"/>
    </row>
    <row r="139" spans="3:5" x14ac:dyDescent="0.35">
      <c r="C139" t="e">
        <f>VLOOKUP(B139,summary!$A$5:$B$5006,2,0)</f>
        <v>#N/A</v>
      </c>
      <c r="D139" s="77"/>
      <c r="E139" s="77"/>
    </row>
    <row r="140" spans="3:5" x14ac:dyDescent="0.35">
      <c r="C140" t="e">
        <f>VLOOKUP(B140,summary!$A$5:$B$5006,2,0)</f>
        <v>#N/A</v>
      </c>
      <c r="D140" s="77"/>
      <c r="E140" s="77"/>
    </row>
    <row r="141" spans="3:5" x14ac:dyDescent="0.35">
      <c r="C141" t="e">
        <f>VLOOKUP(B141,summary!$A$5:$B$5006,2,0)</f>
        <v>#N/A</v>
      </c>
      <c r="D141" s="77"/>
      <c r="E141" s="77"/>
    </row>
    <row r="142" spans="3:5" x14ac:dyDescent="0.35">
      <c r="C142" t="e">
        <f>VLOOKUP(B142,summary!$A$5:$B$5006,2,0)</f>
        <v>#N/A</v>
      </c>
      <c r="D142" s="77"/>
      <c r="E142" s="77"/>
    </row>
    <row r="143" spans="3:5" x14ac:dyDescent="0.35">
      <c r="C143" t="e">
        <f>VLOOKUP(B143,summary!$A$5:$B$5006,2,0)</f>
        <v>#N/A</v>
      </c>
      <c r="D143" s="77"/>
      <c r="E143" s="77"/>
    </row>
    <row r="144" spans="3:5" x14ac:dyDescent="0.35">
      <c r="C144" t="e">
        <f>VLOOKUP(B144,summary!$A$5:$B$5006,2,0)</f>
        <v>#N/A</v>
      </c>
      <c r="D144" s="77"/>
      <c r="E144" s="77"/>
    </row>
    <row r="145" spans="3:5" x14ac:dyDescent="0.35">
      <c r="C145" t="e">
        <f>VLOOKUP(B145,summary!$A$5:$B$5006,2,0)</f>
        <v>#N/A</v>
      </c>
      <c r="D145" s="77"/>
      <c r="E145" s="77"/>
    </row>
    <row r="146" spans="3:5" x14ac:dyDescent="0.35">
      <c r="C146" t="e">
        <f>VLOOKUP(B146,summary!$A$5:$B$5006,2,0)</f>
        <v>#N/A</v>
      </c>
      <c r="D146" s="77"/>
      <c r="E146" s="77"/>
    </row>
    <row r="147" spans="3:5" x14ac:dyDescent="0.35">
      <c r="C147" t="e">
        <f>VLOOKUP(B147,summary!$A$5:$B$5006,2,0)</f>
        <v>#N/A</v>
      </c>
      <c r="D147" s="77"/>
      <c r="E147" s="77"/>
    </row>
    <row r="148" spans="3:5" x14ac:dyDescent="0.35">
      <c r="C148" t="e">
        <f>VLOOKUP(B148,summary!$A$5:$B$5006,2,0)</f>
        <v>#N/A</v>
      </c>
      <c r="D148" s="77"/>
      <c r="E148" s="77"/>
    </row>
    <row r="149" spans="3:5" x14ac:dyDescent="0.35">
      <c r="C149" t="e">
        <f>VLOOKUP(B149,summary!$A$5:$B$5006,2,0)</f>
        <v>#N/A</v>
      </c>
      <c r="D149" s="77"/>
      <c r="E149" s="77"/>
    </row>
    <row r="150" spans="3:5" x14ac:dyDescent="0.35">
      <c r="C150" t="e">
        <f>VLOOKUP(B150,summary!$A$5:$B$5006,2,0)</f>
        <v>#N/A</v>
      </c>
      <c r="D150" s="77"/>
      <c r="E150" s="77"/>
    </row>
    <row r="151" spans="3:5" x14ac:dyDescent="0.35">
      <c r="C151" t="e">
        <f>VLOOKUP(B151,summary!$A$5:$B$5006,2,0)</f>
        <v>#N/A</v>
      </c>
      <c r="D151" s="77"/>
      <c r="E151" s="77"/>
    </row>
    <row r="152" spans="3:5" x14ac:dyDescent="0.35">
      <c r="C152" t="e">
        <f>VLOOKUP(B152,summary!$A$5:$B$5006,2,0)</f>
        <v>#N/A</v>
      </c>
      <c r="D152" s="77"/>
      <c r="E152" s="77"/>
    </row>
    <row r="153" spans="3:5" x14ac:dyDescent="0.35">
      <c r="C153" t="e">
        <f>VLOOKUP(B153,summary!$A$5:$B$5006,2,0)</f>
        <v>#N/A</v>
      </c>
      <c r="D153" s="77"/>
      <c r="E153" s="77"/>
    </row>
    <row r="154" spans="3:5" x14ac:dyDescent="0.35">
      <c r="C154" t="e">
        <f>VLOOKUP(B154,summary!$A$5:$B$5006,2,0)</f>
        <v>#N/A</v>
      </c>
      <c r="D154" s="77"/>
      <c r="E154" s="77"/>
    </row>
    <row r="155" spans="3:5" x14ac:dyDescent="0.35">
      <c r="C155" t="e">
        <f>VLOOKUP(B155,summary!$A$5:$B$5006,2,0)</f>
        <v>#N/A</v>
      </c>
      <c r="D155" s="77"/>
      <c r="E155" s="77"/>
    </row>
    <row r="156" spans="3:5" x14ac:dyDescent="0.35">
      <c r="C156" t="e">
        <f>VLOOKUP(B156,summary!$A$5:$B$5006,2,0)</f>
        <v>#N/A</v>
      </c>
      <c r="D156" s="77"/>
      <c r="E156" s="77"/>
    </row>
    <row r="157" spans="3:5" x14ac:dyDescent="0.35">
      <c r="C157" t="e">
        <f>VLOOKUP(B157,summary!$A$5:$B$5006,2,0)</f>
        <v>#N/A</v>
      </c>
      <c r="D157" s="77"/>
      <c r="E157" s="77"/>
    </row>
    <row r="158" spans="3:5" x14ac:dyDescent="0.35">
      <c r="C158" t="e">
        <f>VLOOKUP(B158,summary!$A$5:$B$5006,2,0)</f>
        <v>#N/A</v>
      </c>
      <c r="D158" s="77"/>
      <c r="E158" s="77"/>
    </row>
    <row r="159" spans="3:5" x14ac:dyDescent="0.35">
      <c r="C159" t="e">
        <f>VLOOKUP(B159,summary!$A$5:$B$5006,2,0)</f>
        <v>#N/A</v>
      </c>
      <c r="D159" s="77"/>
      <c r="E159" s="77"/>
    </row>
    <row r="160" spans="3:5" x14ac:dyDescent="0.35">
      <c r="C160" t="e">
        <f>VLOOKUP(B160,summary!$A$5:$B$5006,2,0)</f>
        <v>#N/A</v>
      </c>
      <c r="D160" s="77"/>
      <c r="E160" s="77"/>
    </row>
    <row r="161" spans="3:5" x14ac:dyDescent="0.35">
      <c r="C161" t="e">
        <f>VLOOKUP(B161,summary!$A$5:$B$5006,2,0)</f>
        <v>#N/A</v>
      </c>
      <c r="D161" s="77"/>
      <c r="E161" s="77"/>
    </row>
    <row r="162" spans="3:5" x14ac:dyDescent="0.35">
      <c r="C162" t="e">
        <f>VLOOKUP(B162,summary!$A$5:$B$5006,2,0)</f>
        <v>#N/A</v>
      </c>
      <c r="D162" s="77"/>
      <c r="E162" s="77"/>
    </row>
    <row r="163" spans="3:5" x14ac:dyDescent="0.35">
      <c r="C163" t="e">
        <f>VLOOKUP(B163,summary!$A$5:$B$5006,2,0)</f>
        <v>#N/A</v>
      </c>
      <c r="D163" s="77"/>
      <c r="E163" s="77"/>
    </row>
    <row r="164" spans="3:5" x14ac:dyDescent="0.35">
      <c r="C164" t="e">
        <f>VLOOKUP(B164,summary!$A$5:$B$5006,2,0)</f>
        <v>#N/A</v>
      </c>
      <c r="D164" s="77"/>
      <c r="E164" s="77"/>
    </row>
    <row r="165" spans="3:5" x14ac:dyDescent="0.35">
      <c r="C165" t="e">
        <f>VLOOKUP(B165,summary!$A$5:$B$5006,2,0)</f>
        <v>#N/A</v>
      </c>
      <c r="D165" s="77"/>
      <c r="E165" s="77"/>
    </row>
    <row r="166" spans="3:5" x14ac:dyDescent="0.35">
      <c r="C166" t="e">
        <f>VLOOKUP(B166,summary!$A$5:$B$5006,2,0)</f>
        <v>#N/A</v>
      </c>
      <c r="D166" s="77"/>
      <c r="E166" s="77"/>
    </row>
    <row r="167" spans="3:5" x14ac:dyDescent="0.35">
      <c r="C167" t="e">
        <f>VLOOKUP(B167,summary!$A$5:$B$5006,2,0)</f>
        <v>#N/A</v>
      </c>
      <c r="D167" s="77"/>
      <c r="E167" s="77"/>
    </row>
    <row r="168" spans="3:5" x14ac:dyDescent="0.35">
      <c r="C168" t="e">
        <f>VLOOKUP(B168,summary!$A$5:$B$5006,2,0)</f>
        <v>#N/A</v>
      </c>
      <c r="D168" s="77"/>
      <c r="E168" s="77"/>
    </row>
    <row r="169" spans="3:5" x14ac:dyDescent="0.35">
      <c r="C169" t="e">
        <f>VLOOKUP(B169,summary!$A$5:$B$5006,2,0)</f>
        <v>#N/A</v>
      </c>
      <c r="D169" s="77"/>
      <c r="E169" s="77"/>
    </row>
    <row r="170" spans="3:5" x14ac:dyDescent="0.35">
      <c r="C170" t="e">
        <f>VLOOKUP(B170,summary!$A$5:$B$5006,2,0)</f>
        <v>#N/A</v>
      </c>
      <c r="D170" s="77"/>
      <c r="E170" s="77"/>
    </row>
    <row r="171" spans="3:5" x14ac:dyDescent="0.35">
      <c r="C171" t="e">
        <f>VLOOKUP(B171,summary!$A$5:$B$5006,2,0)</f>
        <v>#N/A</v>
      </c>
      <c r="D171" s="77"/>
      <c r="E171" s="77"/>
    </row>
    <row r="172" spans="3:5" x14ac:dyDescent="0.35">
      <c r="C172" t="e">
        <f>VLOOKUP(B172,summary!$A$5:$B$5006,2,0)</f>
        <v>#N/A</v>
      </c>
      <c r="D172" s="77"/>
      <c r="E172" s="77"/>
    </row>
    <row r="173" spans="3:5" x14ac:dyDescent="0.35">
      <c r="C173" t="e">
        <f>VLOOKUP(B173,summary!$A$5:$B$5006,2,0)</f>
        <v>#N/A</v>
      </c>
      <c r="D173" s="77"/>
      <c r="E173" s="77"/>
    </row>
    <row r="174" spans="3:5" x14ac:dyDescent="0.35">
      <c r="C174" t="e">
        <f>VLOOKUP(B174,summary!$A$5:$B$5006,2,0)</f>
        <v>#N/A</v>
      </c>
      <c r="D174" s="77"/>
      <c r="E174" s="77"/>
    </row>
    <row r="175" spans="3:5" x14ac:dyDescent="0.35">
      <c r="C175" t="e">
        <f>VLOOKUP(B175,summary!$A$5:$B$5006,2,0)</f>
        <v>#N/A</v>
      </c>
      <c r="D175" s="77"/>
      <c r="E175" s="77"/>
    </row>
    <row r="176" spans="3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216F-17C7-4017-91EE-8E780B1A4F01}">
  <dimension ref="A1:E565"/>
  <sheetViews>
    <sheetView workbookViewId="0">
      <selection activeCell="A2" sqref="A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x14ac:dyDescent="0.35">
      <c r="C3" t="e">
        <f>VLOOKUP(B3,summary!$A$5:$B$5006,2,0)</f>
        <v>#N/A</v>
      </c>
      <c r="D3" s="77"/>
      <c r="E3" s="77"/>
    </row>
    <row r="4" spans="1:5" x14ac:dyDescent="0.35">
      <c r="C4" t="e">
        <f>VLOOKUP(B4,summary!$A$5:$B$5006,2,0)</f>
        <v>#N/A</v>
      </c>
      <c r="D4" s="77"/>
      <c r="E4" s="77"/>
    </row>
    <row r="5" spans="1:5" x14ac:dyDescent="0.35">
      <c r="C5" t="e">
        <f>VLOOKUP(B5,summary!$A$5:$B$5006,2,0)</f>
        <v>#N/A</v>
      </c>
      <c r="D5" s="77"/>
      <c r="E5" s="77"/>
    </row>
    <row r="6" spans="1:5" x14ac:dyDescent="0.35">
      <c r="C6" t="e">
        <f>VLOOKUP(B6,summary!$A$5:$B$5006,2,0)</f>
        <v>#N/A</v>
      </c>
      <c r="D6" s="77"/>
      <c r="E6" s="77"/>
    </row>
    <row r="7" spans="1:5" x14ac:dyDescent="0.35">
      <c r="C7" t="e">
        <f>VLOOKUP(B7,summary!$A$5:$B$5006,2,0)</f>
        <v>#N/A</v>
      </c>
      <c r="D7" s="77"/>
      <c r="E7" s="77"/>
    </row>
    <row r="8" spans="1:5" x14ac:dyDescent="0.35">
      <c r="C8" t="e">
        <f>VLOOKUP(B8,summary!$A$5:$B$5006,2,0)</f>
        <v>#N/A</v>
      </c>
      <c r="D8" s="77"/>
      <c r="E8" s="77"/>
    </row>
    <row r="9" spans="1:5" x14ac:dyDescent="0.35">
      <c r="C9" t="e">
        <f>VLOOKUP(B9,summary!$A$5:$B$5006,2,0)</f>
        <v>#N/A</v>
      </c>
      <c r="D9" s="77"/>
      <c r="E9" s="77"/>
    </row>
    <row r="10" spans="1:5" x14ac:dyDescent="0.35">
      <c r="C10" t="e">
        <f>VLOOKUP(B10,summary!$A$5:$B$5006,2,0)</f>
        <v>#N/A</v>
      </c>
      <c r="D10" s="77"/>
      <c r="E10" s="77"/>
    </row>
    <row r="11" spans="1:5" ht="18.5" x14ac:dyDescent="0.45">
      <c r="B11" s="55"/>
      <c r="C11" t="e">
        <f>VLOOKUP(B11,summary!$A$5:$B$5006,2,0)</f>
        <v>#N/A</v>
      </c>
      <c r="D11" s="78"/>
      <c r="E11" s="77"/>
    </row>
    <row r="12" spans="1:5" ht="18.5" x14ac:dyDescent="0.45">
      <c r="B12" s="55"/>
      <c r="C12" t="e">
        <f>VLOOKUP(B12,summary!$A$5:$B$5006,2,0)</f>
        <v>#N/A</v>
      </c>
      <c r="D12" s="79"/>
      <c r="E12" s="77"/>
    </row>
    <row r="13" spans="1:5" ht="18.5" x14ac:dyDescent="0.45">
      <c r="B13" s="55"/>
      <c r="C13" t="e">
        <f>VLOOKUP(B13,summary!$A$5:$B$5006,2,0)</f>
        <v>#N/A</v>
      </c>
      <c r="D13" s="79"/>
      <c r="E13" s="77"/>
    </row>
    <row r="14" spans="1:5" ht="18.5" x14ac:dyDescent="0.45">
      <c r="B14" s="55"/>
      <c r="C14" t="e">
        <f>VLOOKUP(B14,summary!$A$5:$B$5006,2,0)</f>
        <v>#N/A</v>
      </c>
      <c r="D14" s="79"/>
      <c r="E14" s="77"/>
    </row>
    <row r="15" spans="1:5" ht="18.5" x14ac:dyDescent="0.45">
      <c r="B15" s="55"/>
      <c r="C15" t="e">
        <f>VLOOKUP(B15,summary!$A$5:$B$5006,2,0)</f>
        <v>#N/A</v>
      </c>
      <c r="D15" s="79"/>
      <c r="E15" s="77"/>
    </row>
    <row r="16" spans="1:5" ht="18.5" x14ac:dyDescent="0.45">
      <c r="B16" s="55"/>
      <c r="C16" t="e">
        <f>VLOOKUP(B16,summary!$A$5:$B$5006,2,0)</f>
        <v>#N/A</v>
      </c>
      <c r="D16" s="78"/>
      <c r="E16" s="77"/>
    </row>
    <row r="17" spans="2:5" ht="18.5" x14ac:dyDescent="0.45">
      <c r="B17" s="55"/>
      <c r="C17" t="e">
        <f>VLOOKUP(B17,summary!$A$5:$B$5006,2,0)</f>
        <v>#N/A</v>
      </c>
      <c r="D17" s="78"/>
      <c r="E17" s="77"/>
    </row>
    <row r="18" spans="2:5" ht="18.5" x14ac:dyDescent="0.45">
      <c r="B18" s="55"/>
      <c r="C18" t="e">
        <f>VLOOKUP(B18,summary!$A$5:$B$5006,2,0)</f>
        <v>#N/A</v>
      </c>
      <c r="D18" s="78"/>
      <c r="E18" s="77"/>
    </row>
    <row r="19" spans="2:5" ht="18.5" x14ac:dyDescent="0.45">
      <c r="B19" s="55"/>
      <c r="C19" t="e">
        <f>VLOOKUP(B19,summary!$A$5:$B$5006,2,0)</f>
        <v>#N/A</v>
      </c>
      <c r="D19" s="79"/>
      <c r="E19" s="77"/>
    </row>
    <row r="20" spans="2:5" ht="18.5" x14ac:dyDescent="0.45">
      <c r="B20" s="55"/>
      <c r="C20" t="e">
        <f>VLOOKUP(B20,summary!$A$5:$B$5006,2,0)</f>
        <v>#N/A</v>
      </c>
      <c r="D20" s="78"/>
      <c r="E20" s="77"/>
    </row>
    <row r="21" spans="2:5" ht="18.5" x14ac:dyDescent="0.45">
      <c r="B21" s="55"/>
      <c r="C21" t="e">
        <f>VLOOKUP(B21,summary!$A$5:$B$5006,2,0)</f>
        <v>#N/A</v>
      </c>
      <c r="D21" s="79"/>
      <c r="E21" s="77"/>
    </row>
    <row r="22" spans="2:5" ht="18.5" x14ac:dyDescent="0.45">
      <c r="B22" s="55"/>
      <c r="C22" t="e">
        <f>VLOOKUP(B22,summary!$A$5:$B$5006,2,0)</f>
        <v>#N/A</v>
      </c>
      <c r="D22" s="79"/>
      <c r="E22" s="77"/>
    </row>
    <row r="23" spans="2:5" ht="18.5" x14ac:dyDescent="0.45">
      <c r="B23" s="55"/>
      <c r="C23" t="e">
        <f>VLOOKUP(B23,summary!$A$5:$B$5006,2,0)</f>
        <v>#N/A</v>
      </c>
      <c r="D23" s="79"/>
      <c r="E23" s="77"/>
    </row>
    <row r="24" spans="2:5" ht="18.5" x14ac:dyDescent="0.45">
      <c r="B24" s="55"/>
      <c r="C24" t="e">
        <f>VLOOKUP(B24,summary!$A$5:$B$5006,2,0)</f>
        <v>#N/A</v>
      </c>
      <c r="D24" s="79"/>
      <c r="E24" s="77"/>
    </row>
    <row r="25" spans="2:5" x14ac:dyDescent="0.35">
      <c r="C25" t="e">
        <f>VLOOKUP(B25,summary!$A$5:$B$5006,2,0)</f>
        <v>#N/A</v>
      </c>
      <c r="D25" s="77"/>
      <c r="E25" s="77"/>
    </row>
    <row r="26" spans="2:5" x14ac:dyDescent="0.35">
      <c r="C26" t="e">
        <f>VLOOKUP(B26,summary!$A$5:$B$5006,2,0)</f>
        <v>#N/A</v>
      </c>
      <c r="D26" s="77"/>
      <c r="E26" s="77"/>
    </row>
    <row r="27" spans="2:5" x14ac:dyDescent="0.35">
      <c r="C27" t="e">
        <f>VLOOKUP(B27,summary!$A$5:$B$5006,2,0)</f>
        <v>#N/A</v>
      </c>
      <c r="D27" s="77"/>
      <c r="E27" s="77"/>
    </row>
    <row r="28" spans="2:5" x14ac:dyDescent="0.35">
      <c r="C28" t="e">
        <f>VLOOKUP(B28,summary!$A$5:$B$5006,2,0)</f>
        <v>#N/A</v>
      </c>
      <c r="D28" s="77"/>
      <c r="E28" s="77"/>
    </row>
    <row r="29" spans="2:5" x14ac:dyDescent="0.35">
      <c r="C29" t="e">
        <f>VLOOKUP(B29,summary!$A$5:$B$5006,2,0)</f>
        <v>#N/A</v>
      </c>
      <c r="D29" s="77"/>
      <c r="E29" s="77"/>
    </row>
    <row r="30" spans="2:5" x14ac:dyDescent="0.35">
      <c r="C30" t="e">
        <f>VLOOKUP(B30,summary!$A$5:$B$5006,2,0)</f>
        <v>#N/A</v>
      </c>
      <c r="D30" s="77"/>
      <c r="E30" s="77"/>
    </row>
    <row r="31" spans="2:5" x14ac:dyDescent="0.35">
      <c r="C31" t="e">
        <f>VLOOKUP(B31,summary!$A$5:$B$5006,2,0)</f>
        <v>#N/A</v>
      </c>
      <c r="D31" s="77"/>
      <c r="E31" s="77"/>
    </row>
    <row r="32" spans="2:5" x14ac:dyDescent="0.35">
      <c r="C32" t="e">
        <f>VLOOKUP(B32,summary!$A$5:$B$5006,2,0)</f>
        <v>#N/A</v>
      </c>
      <c r="D32" s="77"/>
      <c r="E32" s="77"/>
    </row>
    <row r="33" spans="3:5" x14ac:dyDescent="0.35">
      <c r="C33" t="e">
        <f>VLOOKUP(B33,summary!$A$5:$B$5006,2,0)</f>
        <v>#N/A</v>
      </c>
      <c r="D33" s="77"/>
      <c r="E33" s="77"/>
    </row>
    <row r="34" spans="3:5" x14ac:dyDescent="0.35">
      <c r="C34" t="e">
        <f>VLOOKUP(B34,summary!$A$5:$B$5006,2,0)</f>
        <v>#N/A</v>
      </c>
      <c r="D34" s="77"/>
      <c r="E34" s="77"/>
    </row>
    <row r="35" spans="3:5" x14ac:dyDescent="0.35">
      <c r="C35" t="e">
        <f>VLOOKUP(B35,summary!$A$5:$B$5006,2,0)</f>
        <v>#N/A</v>
      </c>
      <c r="D35" s="77"/>
      <c r="E35" s="77"/>
    </row>
    <row r="36" spans="3:5" x14ac:dyDescent="0.35">
      <c r="C36" t="e">
        <f>VLOOKUP(B36,summary!$A$5:$B$5006,2,0)</f>
        <v>#N/A</v>
      </c>
      <c r="D36" s="77"/>
      <c r="E36" s="77"/>
    </row>
    <row r="37" spans="3:5" x14ac:dyDescent="0.35">
      <c r="C37" t="e">
        <f>VLOOKUP(B37,summary!$A$5:$B$5006,2,0)</f>
        <v>#N/A</v>
      </c>
      <c r="D37" s="77"/>
      <c r="E37" s="77"/>
    </row>
    <row r="38" spans="3:5" x14ac:dyDescent="0.35">
      <c r="C38" t="e">
        <f>VLOOKUP(B38,summary!$A$5:$B$5006,2,0)</f>
        <v>#N/A</v>
      </c>
      <c r="D38" s="77"/>
      <c r="E38" s="77"/>
    </row>
    <row r="39" spans="3:5" x14ac:dyDescent="0.35">
      <c r="C39" t="e">
        <f>VLOOKUP(B39,summary!$A$5:$B$5006,2,0)</f>
        <v>#N/A</v>
      </c>
      <c r="D39" s="77"/>
      <c r="E39" s="77"/>
    </row>
    <row r="40" spans="3:5" x14ac:dyDescent="0.35">
      <c r="C40" t="e">
        <f>VLOOKUP(B40,summary!$A$5:$B$5006,2,0)</f>
        <v>#N/A</v>
      </c>
      <c r="D40" s="77"/>
      <c r="E40" s="77"/>
    </row>
    <row r="41" spans="3:5" x14ac:dyDescent="0.35">
      <c r="C41" t="e">
        <f>VLOOKUP(B41,summary!$A$5:$B$5006,2,0)</f>
        <v>#N/A</v>
      </c>
      <c r="D41" s="77"/>
      <c r="E41" s="77"/>
    </row>
    <row r="42" spans="3:5" x14ac:dyDescent="0.35">
      <c r="C42" t="e">
        <f>VLOOKUP(B42,summary!$A$5:$B$5006,2,0)</f>
        <v>#N/A</v>
      </c>
      <c r="D42" s="77"/>
      <c r="E42" s="77"/>
    </row>
    <row r="43" spans="3:5" x14ac:dyDescent="0.35">
      <c r="C43" t="e">
        <f>VLOOKUP(B43,summary!$A$5:$B$5006,2,0)</f>
        <v>#N/A</v>
      </c>
      <c r="D43" s="77"/>
      <c r="E43" s="77"/>
    </row>
    <row r="44" spans="3:5" x14ac:dyDescent="0.35">
      <c r="C44" t="e">
        <f>VLOOKUP(B44,summary!$A$5:$B$5006,2,0)</f>
        <v>#N/A</v>
      </c>
      <c r="D44" s="77"/>
      <c r="E44" s="77"/>
    </row>
    <row r="45" spans="3:5" x14ac:dyDescent="0.35">
      <c r="C45" t="e">
        <f>VLOOKUP(B45,summary!$A$5:$B$5006,2,0)</f>
        <v>#N/A</v>
      </c>
      <c r="D45" s="77"/>
      <c r="E45" s="77"/>
    </row>
    <row r="46" spans="3:5" x14ac:dyDescent="0.35">
      <c r="C46" t="e">
        <f>VLOOKUP(B46,summary!$A$5:$B$5006,2,0)</f>
        <v>#N/A</v>
      </c>
      <c r="D46" s="77"/>
      <c r="E46" s="77"/>
    </row>
    <row r="47" spans="3:5" x14ac:dyDescent="0.35">
      <c r="C47" t="e">
        <f>VLOOKUP(B47,summary!$A$5:$B$5006,2,0)</f>
        <v>#N/A</v>
      </c>
      <c r="D47" s="77"/>
      <c r="E47" s="77"/>
    </row>
    <row r="48" spans="3:5" x14ac:dyDescent="0.35">
      <c r="C48" t="e">
        <f>VLOOKUP(B48,summary!$A$5:$B$5006,2,0)</f>
        <v>#N/A</v>
      </c>
      <c r="D48" s="77"/>
      <c r="E48" s="77"/>
    </row>
    <row r="49" spans="3:5" x14ac:dyDescent="0.35">
      <c r="C49" t="e">
        <f>VLOOKUP(B49,summary!$A$5:$B$5006,2,0)</f>
        <v>#N/A</v>
      </c>
      <c r="D49" s="77"/>
      <c r="E49" s="77"/>
    </row>
    <row r="50" spans="3:5" x14ac:dyDescent="0.35">
      <c r="C50" t="e">
        <f>VLOOKUP(B50,summary!$A$5:$B$5006,2,0)</f>
        <v>#N/A</v>
      </c>
      <c r="D50" s="77"/>
      <c r="E50" s="77"/>
    </row>
    <row r="51" spans="3:5" x14ac:dyDescent="0.35">
      <c r="C51" t="e">
        <f>VLOOKUP(B51,summary!$A$5:$B$5006,2,0)</f>
        <v>#N/A</v>
      </c>
      <c r="D51" s="77"/>
      <c r="E51" s="77"/>
    </row>
    <row r="52" spans="3:5" x14ac:dyDescent="0.35">
      <c r="C52" t="e">
        <f>VLOOKUP(B52,summary!$A$5:$B$5006,2,0)</f>
        <v>#N/A</v>
      </c>
      <c r="D52" s="77"/>
      <c r="E52" s="77"/>
    </row>
    <row r="53" spans="3:5" x14ac:dyDescent="0.35">
      <c r="C53" t="e">
        <f>VLOOKUP(B53,summary!$A$5:$B$5006,2,0)</f>
        <v>#N/A</v>
      </c>
      <c r="D53" s="77"/>
      <c r="E53" s="77"/>
    </row>
    <row r="54" spans="3:5" x14ac:dyDescent="0.35">
      <c r="C54" t="e">
        <f>VLOOKUP(B54,summary!$A$5:$B$5006,2,0)</f>
        <v>#N/A</v>
      </c>
      <c r="D54" s="77"/>
      <c r="E54" s="77"/>
    </row>
    <row r="55" spans="3:5" x14ac:dyDescent="0.35">
      <c r="C55" t="e">
        <f>VLOOKUP(B55,summary!$A$5:$B$5006,2,0)</f>
        <v>#N/A</v>
      </c>
      <c r="D55" s="77"/>
      <c r="E55" s="77"/>
    </row>
    <row r="56" spans="3:5" x14ac:dyDescent="0.35">
      <c r="C56" t="e">
        <f>VLOOKUP(B56,summary!$A$5:$B$5006,2,0)</f>
        <v>#N/A</v>
      </c>
      <c r="D56" s="77"/>
      <c r="E56" s="77"/>
    </row>
    <row r="57" spans="3:5" x14ac:dyDescent="0.35">
      <c r="C57" t="e">
        <f>VLOOKUP(B57,summary!$A$5:$B$5006,2,0)</f>
        <v>#N/A</v>
      </c>
      <c r="D57" s="77"/>
      <c r="E57" s="77"/>
    </row>
    <row r="58" spans="3:5" x14ac:dyDescent="0.35">
      <c r="C58" t="e">
        <f>VLOOKUP(B58,summary!$A$5:$B$5006,2,0)</f>
        <v>#N/A</v>
      </c>
      <c r="D58" s="77"/>
      <c r="E58" s="77"/>
    </row>
    <row r="59" spans="3:5" x14ac:dyDescent="0.35">
      <c r="C59" t="e">
        <f>VLOOKUP(B59,summary!$A$5:$B$5006,2,0)</f>
        <v>#N/A</v>
      </c>
      <c r="D59" s="77"/>
      <c r="E59" s="77"/>
    </row>
    <row r="60" spans="3:5" x14ac:dyDescent="0.35">
      <c r="C60" t="e">
        <f>VLOOKUP(B60,summary!$A$5:$B$5006,2,0)</f>
        <v>#N/A</v>
      </c>
      <c r="D60" s="77"/>
      <c r="E60" s="77"/>
    </row>
    <row r="61" spans="3:5" x14ac:dyDescent="0.35">
      <c r="C61" t="e">
        <f>VLOOKUP(B61,summary!$A$5:$B$5006,2,0)</f>
        <v>#N/A</v>
      </c>
      <c r="D61" s="77"/>
      <c r="E61" s="77"/>
    </row>
    <row r="62" spans="3:5" x14ac:dyDescent="0.35">
      <c r="C62" t="e">
        <f>VLOOKUP(B62,summary!$A$5:$B$5006,2,0)</f>
        <v>#N/A</v>
      </c>
      <c r="D62" s="77"/>
      <c r="E62" s="77"/>
    </row>
    <row r="63" spans="3:5" x14ac:dyDescent="0.35">
      <c r="C63" t="e">
        <f>VLOOKUP(B63,summary!$A$5:$B$5006,2,0)</f>
        <v>#N/A</v>
      </c>
      <c r="D63" s="77"/>
      <c r="E63" s="77"/>
    </row>
    <row r="64" spans="3:5" x14ac:dyDescent="0.35">
      <c r="C64" t="e">
        <f>VLOOKUP(B64,summary!$A$5:$B$5006,2,0)</f>
        <v>#N/A</v>
      </c>
      <c r="D64" s="77"/>
      <c r="E64" s="77"/>
    </row>
    <row r="65" spans="3:5" x14ac:dyDescent="0.35">
      <c r="C65" t="e">
        <f>VLOOKUP(B65,summary!$A$5:$B$5006,2,0)</f>
        <v>#N/A</v>
      </c>
      <c r="D65" s="77"/>
      <c r="E65" s="77"/>
    </row>
    <row r="66" spans="3:5" x14ac:dyDescent="0.35">
      <c r="C66" t="e">
        <f>VLOOKUP(B66,summary!$A$5:$B$5006,2,0)</f>
        <v>#N/A</v>
      </c>
      <c r="D66" s="77"/>
      <c r="E66" s="77"/>
    </row>
    <row r="67" spans="3:5" x14ac:dyDescent="0.35">
      <c r="C67" t="e">
        <f>VLOOKUP(B67,summary!$A$5:$B$5006,2,0)</f>
        <v>#N/A</v>
      </c>
      <c r="D67" s="77"/>
      <c r="E67" s="77"/>
    </row>
    <row r="68" spans="3:5" x14ac:dyDescent="0.35">
      <c r="C68" t="e">
        <f>VLOOKUP(B68,summary!$A$5:$B$5006,2,0)</f>
        <v>#N/A</v>
      </c>
      <c r="D68" s="77"/>
      <c r="E68" s="77"/>
    </row>
    <row r="69" spans="3:5" x14ac:dyDescent="0.35">
      <c r="C69" t="e">
        <f>VLOOKUP(B69,summary!$A$5:$B$5006,2,0)</f>
        <v>#N/A</v>
      </c>
      <c r="D69" s="77"/>
      <c r="E69" s="77"/>
    </row>
    <row r="70" spans="3:5" x14ac:dyDescent="0.35">
      <c r="C70" t="e">
        <f>VLOOKUP(B70,summary!$A$5:$B$5006,2,0)</f>
        <v>#N/A</v>
      </c>
      <c r="D70" s="77"/>
      <c r="E70" s="77"/>
    </row>
    <row r="71" spans="3:5" x14ac:dyDescent="0.35">
      <c r="C71" t="e">
        <f>VLOOKUP(B71,summary!$A$5:$B$5006,2,0)</f>
        <v>#N/A</v>
      </c>
      <c r="D71" s="77"/>
      <c r="E71" s="77"/>
    </row>
    <row r="72" spans="3:5" x14ac:dyDescent="0.35">
      <c r="C72" t="e">
        <f>VLOOKUP(B72,summary!$A$5:$B$5006,2,0)</f>
        <v>#N/A</v>
      </c>
      <c r="D72" s="77"/>
      <c r="E72" s="77"/>
    </row>
    <row r="73" spans="3:5" x14ac:dyDescent="0.35">
      <c r="C73" t="e">
        <f>VLOOKUP(B73,summary!$A$5:$B$5006,2,0)</f>
        <v>#N/A</v>
      </c>
      <c r="D73" s="77"/>
      <c r="E73" s="77"/>
    </row>
    <row r="74" spans="3:5" x14ac:dyDescent="0.35">
      <c r="C74" t="e">
        <f>VLOOKUP(B74,summary!$A$5:$B$5006,2,0)</f>
        <v>#N/A</v>
      </c>
      <c r="D74" s="77"/>
      <c r="E74" s="77"/>
    </row>
    <row r="75" spans="3:5" x14ac:dyDescent="0.35">
      <c r="C75" t="e">
        <f>VLOOKUP(B75,summary!$A$5:$B$5006,2,0)</f>
        <v>#N/A</v>
      </c>
      <c r="D75" s="77"/>
      <c r="E75" s="77"/>
    </row>
    <row r="76" spans="3:5" x14ac:dyDescent="0.35">
      <c r="C76" t="e">
        <f>VLOOKUP(B76,summary!$A$5:$B$5006,2,0)</f>
        <v>#N/A</v>
      </c>
      <c r="D76" s="77"/>
      <c r="E76" s="77"/>
    </row>
    <row r="77" spans="3:5" x14ac:dyDescent="0.35">
      <c r="C77" t="e">
        <f>VLOOKUP(B77,summary!$A$5:$B$5006,2,0)</f>
        <v>#N/A</v>
      </c>
      <c r="D77" s="77"/>
      <c r="E77" s="77"/>
    </row>
    <row r="78" spans="3:5" x14ac:dyDescent="0.35">
      <c r="C78" t="e">
        <f>VLOOKUP(B78,summary!$A$5:$B$5006,2,0)</f>
        <v>#N/A</v>
      </c>
      <c r="D78" s="77"/>
      <c r="E78" s="77"/>
    </row>
    <row r="79" spans="3:5" x14ac:dyDescent="0.35">
      <c r="C79" t="e">
        <f>VLOOKUP(B79,summary!$A$5:$B$5006,2,0)</f>
        <v>#N/A</v>
      </c>
      <c r="D79" s="77"/>
      <c r="E79" s="77"/>
    </row>
    <row r="80" spans="3:5" x14ac:dyDescent="0.35">
      <c r="C80" t="e">
        <f>VLOOKUP(B80,summary!$A$5:$B$5006,2,0)</f>
        <v>#N/A</v>
      </c>
      <c r="D80" s="77"/>
      <c r="E80" s="77"/>
    </row>
    <row r="81" spans="3:5" x14ac:dyDescent="0.35">
      <c r="C81" t="e">
        <f>VLOOKUP(B81,summary!$A$5:$B$5006,2,0)</f>
        <v>#N/A</v>
      </c>
      <c r="D81" s="77"/>
      <c r="E81" s="77"/>
    </row>
    <row r="82" spans="3:5" x14ac:dyDescent="0.35">
      <c r="C82" t="e">
        <f>VLOOKUP(B82,summary!$A$5:$B$5006,2,0)</f>
        <v>#N/A</v>
      </c>
      <c r="D82" s="77"/>
      <c r="E82" s="77"/>
    </row>
    <row r="83" spans="3:5" x14ac:dyDescent="0.35">
      <c r="C83" t="e">
        <f>VLOOKUP(B83,summary!$A$5:$B$5006,2,0)</f>
        <v>#N/A</v>
      </c>
      <c r="D83" s="77"/>
      <c r="E83" s="77"/>
    </row>
    <row r="84" spans="3:5" x14ac:dyDescent="0.35">
      <c r="C84" t="e">
        <f>VLOOKUP(B84,summary!$A$5:$B$5006,2,0)</f>
        <v>#N/A</v>
      </c>
      <c r="D84" s="77"/>
      <c r="E84" s="77"/>
    </row>
    <row r="85" spans="3:5" x14ac:dyDescent="0.35">
      <c r="C85" t="e">
        <f>VLOOKUP(B85,summary!$A$5:$B$5006,2,0)</f>
        <v>#N/A</v>
      </c>
      <c r="D85" s="77"/>
      <c r="E85" s="77"/>
    </row>
    <row r="86" spans="3:5" x14ac:dyDescent="0.35">
      <c r="C86" t="e">
        <f>VLOOKUP(B86,summary!$A$5:$B$5006,2,0)</f>
        <v>#N/A</v>
      </c>
      <c r="D86" s="77"/>
      <c r="E86" s="77"/>
    </row>
    <row r="87" spans="3:5" x14ac:dyDescent="0.35">
      <c r="C87" t="e">
        <f>VLOOKUP(B87,summary!$A$5:$B$5006,2,0)</f>
        <v>#N/A</v>
      </c>
      <c r="D87" s="77"/>
      <c r="E87" s="77"/>
    </row>
    <row r="88" spans="3:5" x14ac:dyDescent="0.35">
      <c r="C88" t="e">
        <f>VLOOKUP(B88,summary!$A$5:$B$5006,2,0)</f>
        <v>#N/A</v>
      </c>
      <c r="D88" s="77"/>
      <c r="E88" s="77"/>
    </row>
    <row r="89" spans="3:5" x14ac:dyDescent="0.35">
      <c r="C89" t="e">
        <f>VLOOKUP(B89,summary!$A$5:$B$5006,2,0)</f>
        <v>#N/A</v>
      </c>
      <c r="D89" s="77"/>
      <c r="E89" s="77"/>
    </row>
    <row r="90" spans="3:5" x14ac:dyDescent="0.35">
      <c r="C90" t="e">
        <f>VLOOKUP(B90,summary!$A$5:$B$5006,2,0)</f>
        <v>#N/A</v>
      </c>
      <c r="D90" s="77"/>
      <c r="E90" s="77"/>
    </row>
    <row r="91" spans="3:5" x14ac:dyDescent="0.35">
      <c r="C91" t="e">
        <f>VLOOKUP(B91,summary!$A$5:$B$5006,2,0)</f>
        <v>#N/A</v>
      </c>
      <c r="D91" s="77"/>
      <c r="E91" s="77"/>
    </row>
    <row r="92" spans="3:5" x14ac:dyDescent="0.35">
      <c r="C92" t="e">
        <f>VLOOKUP(B92,summary!$A$5:$B$5006,2,0)</f>
        <v>#N/A</v>
      </c>
      <c r="D92" s="77"/>
      <c r="E92" s="77"/>
    </row>
    <row r="93" spans="3:5" x14ac:dyDescent="0.35">
      <c r="C93" t="e">
        <f>VLOOKUP(B93,summary!$A$5:$B$5006,2,0)</f>
        <v>#N/A</v>
      </c>
      <c r="D93" s="77"/>
      <c r="E93" s="77"/>
    </row>
    <row r="94" spans="3:5" x14ac:dyDescent="0.35">
      <c r="C94" t="e">
        <f>VLOOKUP(B94,summary!$A$5:$B$5006,2,0)</f>
        <v>#N/A</v>
      </c>
      <c r="D94" s="77"/>
      <c r="E94" s="77"/>
    </row>
    <row r="95" spans="3:5" x14ac:dyDescent="0.35">
      <c r="C95" t="e">
        <f>VLOOKUP(B95,summary!$A$5:$B$5006,2,0)</f>
        <v>#N/A</v>
      </c>
      <c r="D95" s="77"/>
      <c r="E95" s="77"/>
    </row>
    <row r="96" spans="3:5" x14ac:dyDescent="0.35">
      <c r="C96" t="e">
        <f>VLOOKUP(B96,summary!$A$5:$B$5006,2,0)</f>
        <v>#N/A</v>
      </c>
      <c r="D96" s="77"/>
      <c r="E96" s="77"/>
    </row>
    <row r="97" spans="3:5" x14ac:dyDescent="0.35">
      <c r="C97" t="e">
        <f>VLOOKUP(B97,summary!$A$5:$B$5006,2,0)</f>
        <v>#N/A</v>
      </c>
      <c r="D97" s="77"/>
      <c r="E97" s="77"/>
    </row>
    <row r="98" spans="3:5" x14ac:dyDescent="0.35">
      <c r="C98" t="e">
        <f>VLOOKUP(B98,summary!$A$5:$B$5006,2,0)</f>
        <v>#N/A</v>
      </c>
      <c r="D98" s="77"/>
      <c r="E98" s="77"/>
    </row>
    <row r="99" spans="3:5" x14ac:dyDescent="0.35">
      <c r="C99" t="e">
        <f>VLOOKUP(B99,summary!$A$5:$B$5006,2,0)</f>
        <v>#N/A</v>
      </c>
      <c r="D99" s="77"/>
      <c r="E99" s="77"/>
    </row>
    <row r="100" spans="3:5" x14ac:dyDescent="0.35">
      <c r="C100" t="e">
        <f>VLOOKUP(B100,summary!$A$5:$B$5006,2,0)</f>
        <v>#N/A</v>
      </c>
      <c r="D100" s="77"/>
      <c r="E100" s="77"/>
    </row>
    <row r="101" spans="3:5" x14ac:dyDescent="0.35">
      <c r="C101" t="e">
        <f>VLOOKUP(B101,summary!$A$5:$B$5006,2,0)</f>
        <v>#N/A</v>
      </c>
      <c r="D101" s="77"/>
      <c r="E101" s="77"/>
    </row>
    <row r="102" spans="3:5" x14ac:dyDescent="0.35">
      <c r="C102" t="e">
        <f>VLOOKUP(B102,summary!$A$5:$B$5006,2,0)</f>
        <v>#N/A</v>
      </c>
      <c r="D102" s="77"/>
      <c r="E102" s="77"/>
    </row>
    <row r="103" spans="3:5" x14ac:dyDescent="0.35">
      <c r="C103" t="e">
        <f>VLOOKUP(B103,summary!$A$5:$B$5006,2,0)</f>
        <v>#N/A</v>
      </c>
      <c r="D103" s="77"/>
      <c r="E103" s="77"/>
    </row>
    <row r="104" spans="3:5" x14ac:dyDescent="0.35">
      <c r="C104" t="e">
        <f>VLOOKUP(B104,summary!$A$5:$B$5006,2,0)</f>
        <v>#N/A</v>
      </c>
      <c r="D104" s="77"/>
      <c r="E104" s="77"/>
    </row>
    <row r="105" spans="3:5" x14ac:dyDescent="0.35">
      <c r="C105" t="e">
        <f>VLOOKUP(B105,summary!$A$5:$B$5006,2,0)</f>
        <v>#N/A</v>
      </c>
      <c r="D105" s="77"/>
      <c r="E105" s="77"/>
    </row>
    <row r="106" spans="3:5" x14ac:dyDescent="0.35">
      <c r="C106" t="e">
        <f>VLOOKUP(B106,summary!$A$5:$B$5006,2,0)</f>
        <v>#N/A</v>
      </c>
      <c r="D106" s="77"/>
      <c r="E106" s="77"/>
    </row>
    <row r="107" spans="3:5" x14ac:dyDescent="0.35">
      <c r="C107" t="e">
        <f>VLOOKUP(B107,summary!$A$5:$B$5006,2,0)</f>
        <v>#N/A</v>
      </c>
      <c r="D107" s="77"/>
      <c r="E107" s="77"/>
    </row>
    <row r="108" spans="3:5" x14ac:dyDescent="0.35">
      <c r="C108" t="e">
        <f>VLOOKUP(B108,summary!$A$5:$B$5006,2,0)</f>
        <v>#N/A</v>
      </c>
      <c r="D108" s="77"/>
      <c r="E108" s="77"/>
    </row>
    <row r="109" spans="3:5" x14ac:dyDescent="0.35">
      <c r="C109" t="e">
        <f>VLOOKUP(B109,summary!$A$5:$B$5006,2,0)</f>
        <v>#N/A</v>
      </c>
      <c r="D109" s="77"/>
      <c r="E109" s="77"/>
    </row>
    <row r="110" spans="3:5" x14ac:dyDescent="0.35">
      <c r="C110" t="e">
        <f>VLOOKUP(B110,summary!$A$5:$B$5006,2,0)</f>
        <v>#N/A</v>
      </c>
      <c r="D110" s="77"/>
      <c r="E110" s="77"/>
    </row>
    <row r="111" spans="3:5" x14ac:dyDescent="0.35">
      <c r="C111" t="e">
        <f>VLOOKUP(B111,summary!$A$5:$B$5006,2,0)</f>
        <v>#N/A</v>
      </c>
      <c r="D111" s="77"/>
      <c r="E111" s="77"/>
    </row>
    <row r="112" spans="3:5" x14ac:dyDescent="0.35">
      <c r="C112" t="e">
        <f>VLOOKUP(B112,summary!$A$5:$B$5006,2,0)</f>
        <v>#N/A</v>
      </c>
      <c r="D112" s="77"/>
      <c r="E112" s="77"/>
    </row>
    <row r="113" spans="3:5" x14ac:dyDescent="0.35">
      <c r="C113" t="e">
        <f>VLOOKUP(B113,summary!$A$5:$B$5006,2,0)</f>
        <v>#N/A</v>
      </c>
      <c r="D113" s="77"/>
      <c r="E113" s="77"/>
    </row>
    <row r="114" spans="3:5" x14ac:dyDescent="0.35">
      <c r="C114" t="e">
        <f>VLOOKUP(B114,summary!$A$5:$B$5006,2,0)</f>
        <v>#N/A</v>
      </c>
      <c r="D114" s="77"/>
      <c r="E114" s="77"/>
    </row>
    <row r="115" spans="3:5" x14ac:dyDescent="0.35">
      <c r="C115" t="e">
        <f>VLOOKUP(B115,summary!$A$5:$B$5006,2,0)</f>
        <v>#N/A</v>
      </c>
      <c r="D115" s="77"/>
      <c r="E115" s="77"/>
    </row>
    <row r="116" spans="3:5" x14ac:dyDescent="0.35">
      <c r="C116" t="e">
        <f>VLOOKUP(B116,summary!$A$5:$B$5006,2,0)</f>
        <v>#N/A</v>
      </c>
      <c r="D116" s="77"/>
      <c r="E116" s="77"/>
    </row>
    <row r="117" spans="3:5" x14ac:dyDescent="0.35">
      <c r="C117" t="e">
        <f>VLOOKUP(B117,summary!$A$5:$B$5006,2,0)</f>
        <v>#N/A</v>
      </c>
      <c r="D117" s="77"/>
      <c r="E117" s="77"/>
    </row>
    <row r="118" spans="3:5" x14ac:dyDescent="0.35">
      <c r="C118" t="e">
        <f>VLOOKUP(B118,summary!$A$5:$B$5006,2,0)</f>
        <v>#N/A</v>
      </c>
      <c r="D118" s="77"/>
      <c r="E118" s="77"/>
    </row>
    <row r="119" spans="3:5" x14ac:dyDescent="0.35">
      <c r="C119" t="e">
        <f>VLOOKUP(B119,summary!$A$5:$B$5006,2,0)</f>
        <v>#N/A</v>
      </c>
      <c r="D119" s="77"/>
      <c r="E119" s="77"/>
    </row>
    <row r="120" spans="3:5" x14ac:dyDescent="0.35">
      <c r="C120" t="e">
        <f>VLOOKUP(B120,summary!$A$5:$B$5006,2,0)</f>
        <v>#N/A</v>
      </c>
      <c r="D120" s="77"/>
      <c r="E120" s="77"/>
    </row>
    <row r="121" spans="3:5" x14ac:dyDescent="0.35">
      <c r="C121" t="e">
        <f>VLOOKUP(B121,summary!$A$5:$B$5006,2,0)</f>
        <v>#N/A</v>
      </c>
      <c r="D121" s="77"/>
      <c r="E121" s="77"/>
    </row>
    <row r="122" spans="3:5" x14ac:dyDescent="0.35">
      <c r="C122" t="e">
        <f>VLOOKUP(B122,summary!$A$5:$B$5006,2,0)</f>
        <v>#N/A</v>
      </c>
      <c r="D122" s="77"/>
      <c r="E122" s="77"/>
    </row>
    <row r="123" spans="3:5" x14ac:dyDescent="0.35">
      <c r="C123" t="e">
        <f>VLOOKUP(B123,summary!$A$5:$B$5006,2,0)</f>
        <v>#N/A</v>
      </c>
      <c r="D123" s="77"/>
      <c r="E123" s="77"/>
    </row>
    <row r="124" spans="3:5" x14ac:dyDescent="0.35">
      <c r="C124" t="e">
        <f>VLOOKUP(B124,summary!$A$5:$B$5006,2,0)</f>
        <v>#N/A</v>
      </c>
      <c r="D124" s="77"/>
      <c r="E124" s="77"/>
    </row>
    <row r="125" spans="3:5" x14ac:dyDescent="0.35">
      <c r="C125" t="e">
        <f>VLOOKUP(B125,summary!$A$5:$B$5006,2,0)</f>
        <v>#N/A</v>
      </c>
      <c r="D125" s="77"/>
      <c r="E125" s="77"/>
    </row>
    <row r="126" spans="3:5" x14ac:dyDescent="0.35">
      <c r="C126" t="e">
        <f>VLOOKUP(B126,summary!$A$5:$B$5006,2,0)</f>
        <v>#N/A</v>
      </c>
      <c r="D126" s="77"/>
      <c r="E126" s="77"/>
    </row>
    <row r="127" spans="3:5" x14ac:dyDescent="0.35">
      <c r="C127" t="e">
        <f>VLOOKUP(B127,summary!$A$5:$B$5006,2,0)</f>
        <v>#N/A</v>
      </c>
      <c r="D127" s="77"/>
      <c r="E127" s="77"/>
    </row>
    <row r="128" spans="3:5" x14ac:dyDescent="0.35">
      <c r="C128" t="e">
        <f>VLOOKUP(B128,summary!$A$5:$B$5006,2,0)</f>
        <v>#N/A</v>
      </c>
      <c r="D128" s="77"/>
      <c r="E128" s="77"/>
    </row>
    <row r="129" spans="3:5" x14ac:dyDescent="0.35">
      <c r="C129" t="e">
        <f>VLOOKUP(B129,summary!$A$5:$B$5006,2,0)</f>
        <v>#N/A</v>
      </c>
      <c r="D129" s="77"/>
      <c r="E129" s="77"/>
    </row>
    <row r="130" spans="3:5" x14ac:dyDescent="0.35">
      <c r="C130" t="e">
        <f>VLOOKUP(B130,summary!$A$5:$B$5006,2,0)</f>
        <v>#N/A</v>
      </c>
      <c r="D130" s="77"/>
      <c r="E130" s="77"/>
    </row>
    <row r="131" spans="3:5" x14ac:dyDescent="0.35">
      <c r="C131" t="e">
        <f>VLOOKUP(B131,summary!$A$5:$B$5006,2,0)</f>
        <v>#N/A</v>
      </c>
      <c r="D131" s="77"/>
      <c r="E131" s="77"/>
    </row>
    <row r="132" spans="3:5" x14ac:dyDescent="0.35">
      <c r="C132" t="e">
        <f>VLOOKUP(B132,summary!$A$5:$B$5006,2,0)</f>
        <v>#N/A</v>
      </c>
      <c r="D132" s="77"/>
      <c r="E132" s="77"/>
    </row>
    <row r="133" spans="3:5" x14ac:dyDescent="0.35">
      <c r="C133" t="e">
        <f>VLOOKUP(B133,summary!$A$5:$B$5006,2,0)</f>
        <v>#N/A</v>
      </c>
      <c r="D133" s="77"/>
      <c r="E133" s="77"/>
    </row>
    <row r="134" spans="3:5" x14ac:dyDescent="0.35">
      <c r="C134" t="e">
        <f>VLOOKUP(B134,summary!$A$5:$B$5006,2,0)</f>
        <v>#N/A</v>
      </c>
      <c r="D134" s="77"/>
      <c r="E134" s="77"/>
    </row>
    <row r="135" spans="3:5" x14ac:dyDescent="0.35">
      <c r="C135" t="e">
        <f>VLOOKUP(B135,summary!$A$5:$B$5006,2,0)</f>
        <v>#N/A</v>
      </c>
      <c r="D135" s="77"/>
      <c r="E135" s="77"/>
    </row>
    <row r="136" spans="3:5" x14ac:dyDescent="0.35">
      <c r="C136" t="e">
        <f>VLOOKUP(B136,summary!$A$5:$B$5006,2,0)</f>
        <v>#N/A</v>
      </c>
      <c r="D136" s="77"/>
      <c r="E136" s="77"/>
    </row>
    <row r="137" spans="3:5" x14ac:dyDescent="0.35">
      <c r="C137" t="e">
        <f>VLOOKUP(B137,summary!$A$5:$B$5006,2,0)</f>
        <v>#N/A</v>
      </c>
      <c r="D137" s="77"/>
      <c r="E137" s="77"/>
    </row>
    <row r="138" spans="3:5" x14ac:dyDescent="0.35">
      <c r="C138" t="e">
        <f>VLOOKUP(B138,summary!$A$5:$B$5006,2,0)</f>
        <v>#N/A</v>
      </c>
      <c r="D138" s="77"/>
      <c r="E138" s="77"/>
    </row>
    <row r="139" spans="3:5" x14ac:dyDescent="0.35">
      <c r="C139" t="e">
        <f>VLOOKUP(B139,summary!$A$5:$B$5006,2,0)</f>
        <v>#N/A</v>
      </c>
      <c r="D139" s="77"/>
      <c r="E139" s="77"/>
    </row>
    <row r="140" spans="3:5" x14ac:dyDescent="0.35">
      <c r="C140" t="e">
        <f>VLOOKUP(B140,summary!$A$5:$B$5006,2,0)</f>
        <v>#N/A</v>
      </c>
      <c r="D140" s="77"/>
      <c r="E140" s="77"/>
    </row>
    <row r="141" spans="3:5" x14ac:dyDescent="0.35">
      <c r="C141" t="e">
        <f>VLOOKUP(B141,summary!$A$5:$B$5006,2,0)</f>
        <v>#N/A</v>
      </c>
      <c r="D141" s="77"/>
      <c r="E141" s="77"/>
    </row>
    <row r="142" spans="3:5" x14ac:dyDescent="0.35">
      <c r="C142" t="e">
        <f>VLOOKUP(B142,summary!$A$5:$B$5006,2,0)</f>
        <v>#N/A</v>
      </c>
      <c r="D142" s="77"/>
      <c r="E142" s="77"/>
    </row>
    <row r="143" spans="3:5" x14ac:dyDescent="0.35">
      <c r="C143" t="e">
        <f>VLOOKUP(B143,summary!$A$5:$B$5006,2,0)</f>
        <v>#N/A</v>
      </c>
      <c r="D143" s="77"/>
      <c r="E143" s="77"/>
    </row>
    <row r="144" spans="3:5" x14ac:dyDescent="0.35">
      <c r="C144" t="e">
        <f>VLOOKUP(B144,summary!$A$5:$B$5006,2,0)</f>
        <v>#N/A</v>
      </c>
      <c r="D144" s="77"/>
      <c r="E144" s="77"/>
    </row>
    <row r="145" spans="3:5" x14ac:dyDescent="0.35">
      <c r="C145" t="e">
        <f>VLOOKUP(B145,summary!$A$5:$B$5006,2,0)</f>
        <v>#N/A</v>
      </c>
      <c r="D145" s="77"/>
      <c r="E145" s="77"/>
    </row>
    <row r="146" spans="3:5" x14ac:dyDescent="0.35">
      <c r="C146" t="e">
        <f>VLOOKUP(B146,summary!$A$5:$B$5006,2,0)</f>
        <v>#N/A</v>
      </c>
      <c r="D146" s="77"/>
      <c r="E146" s="77"/>
    </row>
    <row r="147" spans="3:5" x14ac:dyDescent="0.35">
      <c r="C147" t="e">
        <f>VLOOKUP(B147,summary!$A$5:$B$5006,2,0)</f>
        <v>#N/A</v>
      </c>
      <c r="D147" s="77"/>
      <c r="E147" s="77"/>
    </row>
    <row r="148" spans="3:5" x14ac:dyDescent="0.35">
      <c r="C148" t="e">
        <f>VLOOKUP(B148,summary!$A$5:$B$5006,2,0)</f>
        <v>#N/A</v>
      </c>
      <c r="D148" s="77"/>
      <c r="E148" s="77"/>
    </row>
    <row r="149" spans="3:5" x14ac:dyDescent="0.35">
      <c r="C149" t="e">
        <f>VLOOKUP(B149,summary!$A$5:$B$5006,2,0)</f>
        <v>#N/A</v>
      </c>
      <c r="D149" s="77"/>
      <c r="E149" s="77"/>
    </row>
    <row r="150" spans="3:5" x14ac:dyDescent="0.35">
      <c r="C150" t="e">
        <f>VLOOKUP(B150,summary!$A$5:$B$5006,2,0)</f>
        <v>#N/A</v>
      </c>
      <c r="D150" s="77"/>
      <c r="E150" s="77"/>
    </row>
    <row r="151" spans="3:5" x14ac:dyDescent="0.35">
      <c r="C151" t="e">
        <f>VLOOKUP(B151,summary!$A$5:$B$5006,2,0)</f>
        <v>#N/A</v>
      </c>
      <c r="D151" s="77"/>
      <c r="E151" s="77"/>
    </row>
    <row r="152" spans="3:5" x14ac:dyDescent="0.35">
      <c r="C152" t="e">
        <f>VLOOKUP(B152,summary!$A$5:$B$5006,2,0)</f>
        <v>#N/A</v>
      </c>
      <c r="D152" s="77"/>
      <c r="E152" s="77"/>
    </row>
    <row r="153" spans="3:5" x14ac:dyDescent="0.35">
      <c r="C153" t="e">
        <f>VLOOKUP(B153,summary!$A$5:$B$5006,2,0)</f>
        <v>#N/A</v>
      </c>
      <c r="D153" s="77"/>
      <c r="E153" s="77"/>
    </row>
    <row r="154" spans="3:5" x14ac:dyDescent="0.35">
      <c r="C154" t="e">
        <f>VLOOKUP(B154,summary!$A$5:$B$5006,2,0)</f>
        <v>#N/A</v>
      </c>
      <c r="D154" s="77"/>
      <c r="E154" s="77"/>
    </row>
    <row r="155" spans="3:5" x14ac:dyDescent="0.35">
      <c r="C155" t="e">
        <f>VLOOKUP(B155,summary!$A$5:$B$5006,2,0)</f>
        <v>#N/A</v>
      </c>
      <c r="D155" s="77"/>
      <c r="E155" s="77"/>
    </row>
    <row r="156" spans="3:5" x14ac:dyDescent="0.35">
      <c r="C156" t="e">
        <f>VLOOKUP(B156,summary!$A$5:$B$5006,2,0)</f>
        <v>#N/A</v>
      </c>
      <c r="D156" s="77"/>
      <c r="E156" s="77"/>
    </row>
    <row r="157" spans="3:5" x14ac:dyDescent="0.35">
      <c r="C157" t="e">
        <f>VLOOKUP(B157,summary!$A$5:$B$5006,2,0)</f>
        <v>#N/A</v>
      </c>
      <c r="D157" s="77"/>
      <c r="E157" s="77"/>
    </row>
    <row r="158" spans="3:5" x14ac:dyDescent="0.35">
      <c r="C158" t="e">
        <f>VLOOKUP(B158,summary!$A$5:$B$5006,2,0)</f>
        <v>#N/A</v>
      </c>
      <c r="D158" s="77"/>
      <c r="E158" s="77"/>
    </row>
    <row r="159" spans="3:5" x14ac:dyDescent="0.35">
      <c r="C159" t="e">
        <f>VLOOKUP(B159,summary!$A$5:$B$5006,2,0)</f>
        <v>#N/A</v>
      </c>
      <c r="D159" s="77"/>
      <c r="E159" s="77"/>
    </row>
    <row r="160" spans="3:5" x14ac:dyDescent="0.35">
      <c r="C160" t="e">
        <f>VLOOKUP(B160,summary!$A$5:$B$5006,2,0)</f>
        <v>#N/A</v>
      </c>
      <c r="D160" s="77"/>
      <c r="E160" s="77"/>
    </row>
    <row r="161" spans="3:5" x14ac:dyDescent="0.35">
      <c r="C161" t="e">
        <f>VLOOKUP(B161,summary!$A$5:$B$5006,2,0)</f>
        <v>#N/A</v>
      </c>
      <c r="D161" s="77"/>
      <c r="E161" s="77"/>
    </row>
    <row r="162" spans="3:5" x14ac:dyDescent="0.35">
      <c r="C162" t="e">
        <f>VLOOKUP(B162,summary!$A$5:$B$5006,2,0)</f>
        <v>#N/A</v>
      </c>
      <c r="D162" s="77"/>
      <c r="E162" s="77"/>
    </row>
    <row r="163" spans="3:5" x14ac:dyDescent="0.35">
      <c r="C163" t="e">
        <f>VLOOKUP(B163,summary!$A$5:$B$5006,2,0)</f>
        <v>#N/A</v>
      </c>
      <c r="D163" s="77"/>
      <c r="E163" s="77"/>
    </row>
    <row r="164" spans="3:5" x14ac:dyDescent="0.35">
      <c r="C164" t="e">
        <f>VLOOKUP(B164,summary!$A$5:$B$5006,2,0)</f>
        <v>#N/A</v>
      </c>
      <c r="D164" s="77"/>
      <c r="E164" s="77"/>
    </row>
    <row r="165" spans="3:5" x14ac:dyDescent="0.35">
      <c r="C165" t="e">
        <f>VLOOKUP(B165,summary!$A$5:$B$5006,2,0)</f>
        <v>#N/A</v>
      </c>
      <c r="D165" s="77"/>
      <c r="E165" s="77"/>
    </row>
    <row r="166" spans="3:5" x14ac:dyDescent="0.35">
      <c r="C166" t="e">
        <f>VLOOKUP(B166,summary!$A$5:$B$5006,2,0)</f>
        <v>#N/A</v>
      </c>
      <c r="D166" s="77"/>
      <c r="E166" s="77"/>
    </row>
    <row r="167" spans="3:5" x14ac:dyDescent="0.35">
      <c r="C167" t="e">
        <f>VLOOKUP(B167,summary!$A$5:$B$5006,2,0)</f>
        <v>#N/A</v>
      </c>
      <c r="D167" s="77"/>
      <c r="E167" s="77"/>
    </row>
    <row r="168" spans="3:5" x14ac:dyDescent="0.35">
      <c r="C168" t="e">
        <f>VLOOKUP(B168,summary!$A$5:$B$5006,2,0)</f>
        <v>#N/A</v>
      </c>
      <c r="D168" s="77"/>
      <c r="E168" s="77"/>
    </row>
    <row r="169" spans="3:5" x14ac:dyDescent="0.35">
      <c r="C169" t="e">
        <f>VLOOKUP(B169,summary!$A$5:$B$5006,2,0)</f>
        <v>#N/A</v>
      </c>
      <c r="D169" s="77"/>
      <c r="E169" s="77"/>
    </row>
    <row r="170" spans="3:5" x14ac:dyDescent="0.35">
      <c r="C170" t="e">
        <f>VLOOKUP(B170,summary!$A$5:$B$5006,2,0)</f>
        <v>#N/A</v>
      </c>
      <c r="D170" s="77"/>
      <c r="E170" s="77"/>
    </row>
    <row r="171" spans="3:5" x14ac:dyDescent="0.35">
      <c r="C171" t="e">
        <f>VLOOKUP(B171,summary!$A$5:$B$5006,2,0)</f>
        <v>#N/A</v>
      </c>
      <c r="D171" s="77"/>
      <c r="E171" s="77"/>
    </row>
    <row r="172" spans="3:5" x14ac:dyDescent="0.35">
      <c r="C172" t="e">
        <f>VLOOKUP(B172,summary!$A$5:$B$5006,2,0)</f>
        <v>#N/A</v>
      </c>
      <c r="D172" s="77"/>
      <c r="E172" s="77"/>
    </row>
    <row r="173" spans="3:5" x14ac:dyDescent="0.35">
      <c r="C173" t="e">
        <f>VLOOKUP(B173,summary!$A$5:$B$5006,2,0)</f>
        <v>#N/A</v>
      </c>
      <c r="D173" s="77"/>
      <c r="E173" s="77"/>
    </row>
    <row r="174" spans="3:5" x14ac:dyDescent="0.35">
      <c r="C174" t="e">
        <f>VLOOKUP(B174,summary!$A$5:$B$5006,2,0)</f>
        <v>#N/A</v>
      </c>
      <c r="D174" s="77"/>
      <c r="E174" s="77"/>
    </row>
    <row r="175" spans="3:5" x14ac:dyDescent="0.35">
      <c r="C175" t="e">
        <f>VLOOKUP(B175,summary!$A$5:$B$5006,2,0)</f>
        <v>#N/A</v>
      </c>
      <c r="D175" s="77"/>
      <c r="E175" s="77"/>
    </row>
    <row r="176" spans="3:5" x14ac:dyDescent="0.35">
      <c r="C176" t="e">
        <f>VLOOKUP(B176,summary!$A$5:$B$5006,2,0)</f>
        <v>#N/A</v>
      </c>
      <c r="D176" s="77"/>
      <c r="E176" s="77"/>
    </row>
    <row r="177" spans="3:5" x14ac:dyDescent="0.35">
      <c r="C177" t="e">
        <f>VLOOKUP(B177,summary!$A$5:$B$5006,2,0)</f>
        <v>#N/A</v>
      </c>
      <c r="D177" s="77"/>
      <c r="E177" s="77"/>
    </row>
    <row r="178" spans="3:5" x14ac:dyDescent="0.35">
      <c r="C178" t="e">
        <f>VLOOKUP(B178,summary!$A$5:$B$5006,2,0)</f>
        <v>#N/A</v>
      </c>
      <c r="D178" s="77"/>
      <c r="E178" s="77"/>
    </row>
    <row r="179" spans="3:5" x14ac:dyDescent="0.35">
      <c r="C179" t="e">
        <f>VLOOKUP(B179,summary!$A$5:$B$5006,2,0)</f>
        <v>#N/A</v>
      </c>
      <c r="D179" s="77"/>
      <c r="E179" s="77"/>
    </row>
    <row r="180" spans="3:5" x14ac:dyDescent="0.35">
      <c r="C180" t="e">
        <f>VLOOKUP(B180,summary!$A$5:$B$5006,2,0)</f>
        <v>#N/A</v>
      </c>
      <c r="D180" s="77"/>
      <c r="E180" s="77"/>
    </row>
    <row r="181" spans="3:5" x14ac:dyDescent="0.35">
      <c r="C181" t="e">
        <f>VLOOKUP(B181,summary!$A$5:$B$5006,2,0)</f>
        <v>#N/A</v>
      </c>
      <c r="D181" s="77"/>
      <c r="E181" s="77"/>
    </row>
    <row r="182" spans="3:5" x14ac:dyDescent="0.35">
      <c r="C182" t="e">
        <f>VLOOKUP(B182,summary!$A$5:$B$5006,2,0)</f>
        <v>#N/A</v>
      </c>
      <c r="D182" s="77"/>
      <c r="E182" s="77"/>
    </row>
    <row r="183" spans="3:5" x14ac:dyDescent="0.35">
      <c r="C183" t="e">
        <f>VLOOKUP(B183,summary!$A$5:$B$5006,2,0)</f>
        <v>#N/A</v>
      </c>
      <c r="D183" s="77"/>
      <c r="E183" s="77"/>
    </row>
    <row r="184" spans="3:5" x14ac:dyDescent="0.35">
      <c r="C184" t="e">
        <f>VLOOKUP(B184,summary!$A$5:$B$5006,2,0)</f>
        <v>#N/A</v>
      </c>
      <c r="D184" s="77"/>
      <c r="E184" s="77"/>
    </row>
    <row r="185" spans="3:5" x14ac:dyDescent="0.35">
      <c r="C185" t="e">
        <f>VLOOKUP(B185,summary!$A$5:$B$5006,2,0)</f>
        <v>#N/A</v>
      </c>
      <c r="D185" s="77"/>
      <c r="E185" s="77"/>
    </row>
    <row r="186" spans="3:5" x14ac:dyDescent="0.35">
      <c r="C186" t="e">
        <f>VLOOKUP(B186,summary!$A$5:$B$5006,2,0)</f>
        <v>#N/A</v>
      </c>
      <c r="D186" s="77"/>
      <c r="E186" s="77"/>
    </row>
    <row r="187" spans="3:5" x14ac:dyDescent="0.35">
      <c r="C187" t="e">
        <f>VLOOKUP(B187,summary!$A$5:$B$5006,2,0)</f>
        <v>#N/A</v>
      </c>
      <c r="D187" s="77"/>
      <c r="E187" s="77"/>
    </row>
    <row r="188" spans="3:5" x14ac:dyDescent="0.35">
      <c r="C188" t="e">
        <f>VLOOKUP(B188,summary!$A$5:$B$5006,2,0)</f>
        <v>#N/A</v>
      </c>
      <c r="D188" s="77"/>
      <c r="E188" s="77"/>
    </row>
    <row r="189" spans="3:5" x14ac:dyDescent="0.35">
      <c r="C189" t="e">
        <f>VLOOKUP(B189,summary!$A$5:$B$5006,2,0)</f>
        <v>#N/A</v>
      </c>
      <c r="D189" s="77"/>
      <c r="E189" s="77"/>
    </row>
    <row r="190" spans="3:5" x14ac:dyDescent="0.35">
      <c r="C190" t="e">
        <f>VLOOKUP(B190,summary!$A$5:$B$5006,2,0)</f>
        <v>#N/A</v>
      </c>
      <c r="D190" s="77"/>
      <c r="E190" s="77"/>
    </row>
    <row r="191" spans="3:5" x14ac:dyDescent="0.35">
      <c r="C191" t="e">
        <f>VLOOKUP(B191,summary!$A$5:$B$5006,2,0)</f>
        <v>#N/A</v>
      </c>
      <c r="D191" s="77"/>
      <c r="E191" s="77"/>
    </row>
    <row r="192" spans="3:5" x14ac:dyDescent="0.35">
      <c r="C192" t="e">
        <f>VLOOKUP(B192,summary!$A$5:$B$5006,2,0)</f>
        <v>#N/A</v>
      </c>
      <c r="D192" s="77"/>
      <c r="E192" s="77"/>
    </row>
    <row r="193" spans="3:5" x14ac:dyDescent="0.35">
      <c r="C193" t="e">
        <f>VLOOKUP(B193,summary!$A$5:$B$5006,2,0)</f>
        <v>#N/A</v>
      </c>
      <c r="D193" s="77"/>
      <c r="E193" s="77"/>
    </row>
    <row r="194" spans="3:5" x14ac:dyDescent="0.35">
      <c r="C194" t="e">
        <f>VLOOKUP(B194,summary!$A$5:$B$5006,2,0)</f>
        <v>#N/A</v>
      </c>
      <c r="D194" s="77"/>
      <c r="E194" s="77"/>
    </row>
    <row r="195" spans="3:5" x14ac:dyDescent="0.35">
      <c r="C195" t="e">
        <f>VLOOKUP(B195,summary!$A$5:$B$5006,2,0)</f>
        <v>#N/A</v>
      </c>
      <c r="D195" s="77"/>
      <c r="E195" s="77"/>
    </row>
    <row r="196" spans="3:5" x14ac:dyDescent="0.35">
      <c r="C196" t="e">
        <f>VLOOKUP(B196,summary!$A$5:$B$5006,2,0)</f>
        <v>#N/A</v>
      </c>
      <c r="D196" s="77"/>
      <c r="E196" s="77"/>
    </row>
    <row r="197" spans="3:5" x14ac:dyDescent="0.35">
      <c r="C197" t="e">
        <f>VLOOKUP(B197,summary!$A$5:$B$5006,2,0)</f>
        <v>#N/A</v>
      </c>
      <c r="D197" s="77"/>
      <c r="E197" s="77"/>
    </row>
    <row r="198" spans="3:5" x14ac:dyDescent="0.35">
      <c r="C198" t="e">
        <f>VLOOKUP(B198,summary!$A$5:$B$5006,2,0)</f>
        <v>#N/A</v>
      </c>
      <c r="D198" s="77"/>
      <c r="E198" s="77"/>
    </row>
    <row r="199" spans="3:5" x14ac:dyDescent="0.35">
      <c r="C199" t="e">
        <f>VLOOKUP(B199,summary!$A$5:$B$5006,2,0)</f>
        <v>#N/A</v>
      </c>
      <c r="D199" s="77"/>
      <c r="E199" s="77"/>
    </row>
    <row r="200" spans="3:5" x14ac:dyDescent="0.35">
      <c r="C200" t="e">
        <f>VLOOKUP(B200,summary!$A$5:$B$5006,2,0)</f>
        <v>#N/A</v>
      </c>
      <c r="D200" s="77"/>
      <c r="E200" s="77"/>
    </row>
    <row r="201" spans="3:5" x14ac:dyDescent="0.35">
      <c r="C201" t="e">
        <f>VLOOKUP(B201,summary!$A$5:$B$5006,2,0)</f>
        <v>#N/A</v>
      </c>
      <c r="D201" s="77"/>
      <c r="E201" s="77"/>
    </row>
    <row r="202" spans="3:5" x14ac:dyDescent="0.35">
      <c r="C202" t="e">
        <f>VLOOKUP(B202,summary!$A$5:$B$5006,2,0)</f>
        <v>#N/A</v>
      </c>
      <c r="D202" s="77"/>
      <c r="E202" s="77"/>
    </row>
    <row r="203" spans="3:5" x14ac:dyDescent="0.35">
      <c r="C203" t="e">
        <f>VLOOKUP(B203,summary!$A$5:$B$5006,2,0)</f>
        <v>#N/A</v>
      </c>
      <c r="D203" s="77"/>
      <c r="E203" s="77"/>
    </row>
    <row r="204" spans="3:5" x14ac:dyDescent="0.35">
      <c r="C204" t="e">
        <f>VLOOKUP(B204,summary!$A$5:$B$5006,2,0)</f>
        <v>#N/A</v>
      </c>
      <c r="D204" s="77"/>
      <c r="E204" s="77"/>
    </row>
    <row r="205" spans="3:5" x14ac:dyDescent="0.35">
      <c r="C205" t="e">
        <f>VLOOKUP(B205,summary!$A$5:$B$5006,2,0)</f>
        <v>#N/A</v>
      </c>
      <c r="D205" s="77"/>
      <c r="E205" s="77"/>
    </row>
    <row r="206" spans="3:5" x14ac:dyDescent="0.35">
      <c r="C206" t="e">
        <f>VLOOKUP(B206,summary!$A$5:$B$5006,2,0)</f>
        <v>#N/A</v>
      </c>
      <c r="D206" s="77"/>
      <c r="E206" s="77"/>
    </row>
    <row r="207" spans="3:5" x14ac:dyDescent="0.35">
      <c r="C207" t="e">
        <f>VLOOKUP(B207,summary!$A$5:$B$5006,2,0)</f>
        <v>#N/A</v>
      </c>
      <c r="D207" s="77"/>
      <c r="E207" s="77"/>
    </row>
    <row r="208" spans="3:5" x14ac:dyDescent="0.35">
      <c r="C208" t="e">
        <f>VLOOKUP(B208,summary!$A$5:$B$5006,2,0)</f>
        <v>#N/A</v>
      </c>
      <c r="D208" s="77"/>
      <c r="E208" s="77"/>
    </row>
    <row r="209" spans="3:5" x14ac:dyDescent="0.35">
      <c r="C209" t="e">
        <f>VLOOKUP(B209,summary!$A$5:$B$5006,2,0)</f>
        <v>#N/A</v>
      </c>
      <c r="D209" s="77"/>
      <c r="E209" s="77"/>
    </row>
    <row r="210" spans="3:5" x14ac:dyDescent="0.35">
      <c r="C210" t="e">
        <f>VLOOKUP(B210,summary!$A$5:$B$5006,2,0)</f>
        <v>#N/A</v>
      </c>
      <c r="D210" s="77"/>
      <c r="E210" s="77"/>
    </row>
    <row r="211" spans="3:5" x14ac:dyDescent="0.35">
      <c r="C211" t="e">
        <f>VLOOKUP(B211,summary!$A$5:$B$5006,2,0)</f>
        <v>#N/A</v>
      </c>
      <c r="D211" s="77"/>
      <c r="E211" s="77"/>
    </row>
    <row r="212" spans="3:5" x14ac:dyDescent="0.35">
      <c r="C212" t="e">
        <f>VLOOKUP(B212,summary!$A$5:$B$5006,2,0)</f>
        <v>#N/A</v>
      </c>
      <c r="D212" s="77"/>
      <c r="E212" s="77"/>
    </row>
    <row r="213" spans="3:5" x14ac:dyDescent="0.35">
      <c r="C213" t="e">
        <f>VLOOKUP(B213,summary!$A$5:$B$5006,2,0)</f>
        <v>#N/A</v>
      </c>
      <c r="D213" s="77"/>
      <c r="E213" s="77"/>
    </row>
    <row r="214" spans="3:5" x14ac:dyDescent="0.35">
      <c r="C214" t="e">
        <f>VLOOKUP(B214,summary!$A$5:$B$5006,2,0)</f>
        <v>#N/A</v>
      </c>
      <c r="D214" s="77"/>
      <c r="E214" s="77"/>
    </row>
    <row r="215" spans="3:5" x14ac:dyDescent="0.35">
      <c r="D215" s="77"/>
      <c r="E215" s="77"/>
    </row>
    <row r="216" spans="3:5" x14ac:dyDescent="0.35">
      <c r="D216" s="77"/>
      <c r="E216" s="77"/>
    </row>
    <row r="217" spans="3:5" x14ac:dyDescent="0.35">
      <c r="D217" s="77"/>
      <c r="E217" s="77"/>
    </row>
    <row r="218" spans="3:5" x14ac:dyDescent="0.35">
      <c r="D218" s="77"/>
      <c r="E218" s="77"/>
    </row>
    <row r="219" spans="3:5" x14ac:dyDescent="0.35">
      <c r="D219" s="77"/>
      <c r="E219" s="77"/>
    </row>
    <row r="220" spans="3:5" x14ac:dyDescent="0.35">
      <c r="D220" s="77"/>
      <c r="E220" s="77"/>
    </row>
    <row r="221" spans="3:5" x14ac:dyDescent="0.35">
      <c r="D221" s="77"/>
      <c r="E221" s="77"/>
    </row>
    <row r="222" spans="3:5" x14ac:dyDescent="0.35">
      <c r="D222" s="77"/>
      <c r="E222" s="77"/>
    </row>
    <row r="223" spans="3:5" x14ac:dyDescent="0.35">
      <c r="D223" s="77"/>
      <c r="E223" s="77"/>
    </row>
    <row r="224" spans="3:5" x14ac:dyDescent="0.35">
      <c r="D224" s="77"/>
      <c r="E224" s="77"/>
    </row>
    <row r="225" spans="4:5" x14ac:dyDescent="0.35">
      <c r="D225" s="77"/>
      <c r="E225" s="77"/>
    </row>
    <row r="226" spans="4:5" x14ac:dyDescent="0.35">
      <c r="D226" s="77"/>
      <c r="E226" s="77"/>
    </row>
    <row r="227" spans="4:5" x14ac:dyDescent="0.35">
      <c r="D227" s="77"/>
      <c r="E227" s="77"/>
    </row>
    <row r="228" spans="4:5" x14ac:dyDescent="0.35">
      <c r="D228" s="77"/>
      <c r="E228" s="77"/>
    </row>
    <row r="229" spans="4:5" x14ac:dyDescent="0.35">
      <c r="D229" s="77"/>
      <c r="E229" s="77"/>
    </row>
    <row r="230" spans="4:5" x14ac:dyDescent="0.35">
      <c r="D230" s="77"/>
      <c r="E230" s="77"/>
    </row>
    <row r="231" spans="4:5" x14ac:dyDescent="0.35">
      <c r="D231" s="77"/>
      <c r="E231" s="77"/>
    </row>
    <row r="232" spans="4:5" x14ac:dyDescent="0.35">
      <c r="D232" s="77"/>
      <c r="E232" s="77"/>
    </row>
    <row r="233" spans="4:5" x14ac:dyDescent="0.35">
      <c r="D233" s="77"/>
      <c r="E233" s="77"/>
    </row>
    <row r="234" spans="4:5" x14ac:dyDescent="0.35">
      <c r="D234" s="77"/>
      <c r="E234" s="77"/>
    </row>
    <row r="235" spans="4:5" x14ac:dyDescent="0.35">
      <c r="D235" s="77"/>
      <c r="E235" s="77"/>
    </row>
    <row r="236" spans="4:5" x14ac:dyDescent="0.35">
      <c r="D236" s="77"/>
      <c r="E236" s="77"/>
    </row>
    <row r="237" spans="4:5" x14ac:dyDescent="0.35">
      <c r="D237" s="77"/>
      <c r="E237" s="77"/>
    </row>
    <row r="238" spans="4:5" x14ac:dyDescent="0.35">
      <c r="D238" s="77"/>
      <c r="E238" s="77"/>
    </row>
    <row r="239" spans="4:5" x14ac:dyDescent="0.35">
      <c r="D239" s="77"/>
      <c r="E239" s="77"/>
    </row>
    <row r="240" spans="4:5" x14ac:dyDescent="0.35">
      <c r="D240" s="77"/>
      <c r="E240" s="77"/>
    </row>
    <row r="241" spans="4:5" x14ac:dyDescent="0.35">
      <c r="D241" s="77"/>
      <c r="E241" s="77"/>
    </row>
    <row r="242" spans="4:5" x14ac:dyDescent="0.35">
      <c r="D242" s="77"/>
      <c r="E242" s="77"/>
    </row>
    <row r="243" spans="4:5" x14ac:dyDescent="0.35">
      <c r="D243" s="77"/>
      <c r="E243" s="77"/>
    </row>
    <row r="244" spans="4:5" x14ac:dyDescent="0.35">
      <c r="D244" s="77"/>
      <c r="E244" s="77"/>
    </row>
    <row r="245" spans="4:5" x14ac:dyDescent="0.35">
      <c r="D245" s="77"/>
      <c r="E245" s="77"/>
    </row>
    <row r="246" spans="4:5" x14ac:dyDescent="0.35">
      <c r="D246" s="77"/>
      <c r="E246" s="77"/>
    </row>
    <row r="247" spans="4:5" x14ac:dyDescent="0.35">
      <c r="D247" s="77"/>
      <c r="E247" s="77"/>
    </row>
    <row r="248" spans="4:5" x14ac:dyDescent="0.35">
      <c r="D248" s="77"/>
      <c r="E248" s="77"/>
    </row>
    <row r="249" spans="4:5" x14ac:dyDescent="0.35">
      <c r="D249" s="77"/>
      <c r="E249" s="77"/>
    </row>
    <row r="250" spans="4:5" x14ac:dyDescent="0.35">
      <c r="D250" s="77"/>
      <c r="E250" s="77"/>
    </row>
    <row r="251" spans="4:5" x14ac:dyDescent="0.35">
      <c r="D251" s="77"/>
      <c r="E251" s="77"/>
    </row>
    <row r="252" spans="4:5" x14ac:dyDescent="0.35">
      <c r="D252" s="77"/>
      <c r="E252" s="77"/>
    </row>
    <row r="253" spans="4:5" x14ac:dyDescent="0.35">
      <c r="D253" s="77"/>
      <c r="E253" s="77"/>
    </row>
    <row r="254" spans="4:5" x14ac:dyDescent="0.35">
      <c r="D254" s="77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104">
    <sortCondition ref="A3:A104"/>
  </sortState>
  <conditionalFormatting sqref="B39:B40">
    <cfRule type="duplicateValues" dxfId="25" priority="25"/>
  </conditionalFormatting>
  <conditionalFormatting sqref="B41">
    <cfRule type="duplicateValues" dxfId="24" priority="26"/>
  </conditionalFormatting>
  <conditionalFormatting sqref="B64">
    <cfRule type="duplicateValues" dxfId="23" priority="18"/>
  </conditionalFormatting>
  <conditionalFormatting sqref="B64">
    <cfRule type="duplicateValues" dxfId="22" priority="19"/>
  </conditionalFormatting>
  <conditionalFormatting sqref="B68">
    <cfRule type="duplicateValues" dxfId="21" priority="16"/>
  </conditionalFormatting>
  <conditionalFormatting sqref="B68">
    <cfRule type="duplicateValues" dxfId="20" priority="17"/>
  </conditionalFormatting>
  <conditionalFormatting sqref="B61">
    <cfRule type="duplicateValues" dxfId="19" priority="15"/>
  </conditionalFormatting>
  <conditionalFormatting sqref="B57">
    <cfRule type="duplicateValues" dxfId="18" priority="14"/>
  </conditionalFormatting>
  <conditionalFormatting sqref="B62">
    <cfRule type="duplicateValues" dxfId="17" priority="20"/>
  </conditionalFormatting>
  <conditionalFormatting sqref="B62 B55">
    <cfRule type="duplicateValues" dxfId="16" priority="21"/>
  </conditionalFormatting>
  <conditionalFormatting sqref="B68">
    <cfRule type="duplicateValues" dxfId="15" priority="11"/>
  </conditionalFormatting>
  <conditionalFormatting sqref="B68">
    <cfRule type="duplicateValues" dxfId="14" priority="12"/>
  </conditionalFormatting>
  <conditionalFormatting sqref="B64">
    <cfRule type="duplicateValues" dxfId="13" priority="13"/>
  </conditionalFormatting>
  <conditionalFormatting sqref="B65:B66">
    <cfRule type="duplicateValues" dxfId="12" priority="22"/>
  </conditionalFormatting>
  <conditionalFormatting sqref="B56">
    <cfRule type="duplicateValues" dxfId="11" priority="23"/>
  </conditionalFormatting>
  <conditionalFormatting sqref="B59:B60 B70:B73">
    <cfRule type="duplicateValues" dxfId="10" priority="24"/>
  </conditionalFormatting>
  <conditionalFormatting sqref="B63">
    <cfRule type="duplicateValues" dxfId="9" priority="10"/>
  </conditionalFormatting>
  <conditionalFormatting sqref="B58">
    <cfRule type="duplicateValues" dxfId="8" priority="9"/>
  </conditionalFormatting>
  <conditionalFormatting sqref="B69">
    <cfRule type="duplicateValues" dxfId="7" priority="7"/>
  </conditionalFormatting>
  <conditionalFormatting sqref="B69">
    <cfRule type="duplicateValues" dxfId="6" priority="8"/>
  </conditionalFormatting>
  <conditionalFormatting sqref="B69">
    <cfRule type="duplicateValues" dxfId="5" priority="5"/>
  </conditionalFormatting>
  <conditionalFormatting sqref="B69">
    <cfRule type="duplicateValues" dxfId="4" priority="6"/>
  </conditionalFormatting>
  <conditionalFormatting sqref="B67">
    <cfRule type="duplicateValues" dxfId="3" priority="3"/>
  </conditionalFormatting>
  <conditionalFormatting sqref="B67">
    <cfRule type="duplicateValues" dxfId="2" priority="4"/>
  </conditionalFormatting>
  <conditionalFormatting sqref="B67">
    <cfRule type="duplicateValues" dxfId="1" priority="1"/>
  </conditionalFormatting>
  <conditionalFormatting sqref="B67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5BA0-222B-4ADC-9F21-5D09D4F6915F}">
  <dimension ref="A1:H565"/>
  <sheetViews>
    <sheetView topLeftCell="A154" workbookViewId="0">
      <selection activeCell="D155" sqref="D155:D16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470.5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202111030</v>
      </c>
      <c r="B3" s="55" t="s">
        <v>254</v>
      </c>
      <c r="C3" t="str">
        <f>VLOOKUP(B3,summary!$A$5:$B$5006,2,0)</f>
        <v>Sweet Potato Powder番薯粉</v>
      </c>
      <c r="D3" s="78">
        <v>2</v>
      </c>
      <c r="E3" s="77"/>
    </row>
    <row r="4" spans="1:5" ht="18.5" x14ac:dyDescent="0.45">
      <c r="A4" s="106">
        <v>202111031</v>
      </c>
      <c r="B4" s="55" t="s">
        <v>667</v>
      </c>
      <c r="C4" t="str">
        <f>VLOOKUP(B4,summary!$A$5:$B$5006,2,0)</f>
        <v>Pong Thai Hai (Wet) 碰大海</v>
      </c>
      <c r="D4" s="78">
        <v>5</v>
      </c>
      <c r="E4" s="77"/>
    </row>
    <row r="5" spans="1:5" ht="18.5" x14ac:dyDescent="0.45">
      <c r="A5" s="106">
        <v>202111031</v>
      </c>
      <c r="B5" s="55" t="s">
        <v>265</v>
      </c>
      <c r="C5" t="str">
        <f>VLOOKUP(B5,summary!$A$5:$B$5006,2,0)</f>
        <v>Potato Starch 风车粉</v>
      </c>
      <c r="D5" s="78">
        <v>1</v>
      </c>
      <c r="E5" s="77"/>
    </row>
    <row r="6" spans="1:5" ht="18.5" x14ac:dyDescent="0.45">
      <c r="A6" s="106">
        <v>202111031</v>
      </c>
      <c r="B6" s="55" t="s">
        <v>305</v>
      </c>
      <c r="C6" t="str">
        <f>VLOOKUP(B6,summary!$A$5:$B$5006,2,0)</f>
        <v>Small Red Bean小红豆</v>
      </c>
      <c r="D6" s="78">
        <v>5</v>
      </c>
      <c r="E6" s="77"/>
    </row>
    <row r="7" spans="1:5" ht="18.5" x14ac:dyDescent="0.45">
      <c r="A7" s="106">
        <v>202111031</v>
      </c>
      <c r="B7" s="55" t="s">
        <v>331</v>
      </c>
      <c r="C7" t="str">
        <f>VLOOKUP(B7,summary!$A$5:$B$5006,2,0)</f>
        <v>Black Glutinous Rice 黑糯米</v>
      </c>
      <c r="D7" s="78">
        <v>3</v>
      </c>
      <c r="E7" s="77"/>
    </row>
    <row r="8" spans="1:5" ht="18.5" x14ac:dyDescent="0.45">
      <c r="A8" s="106">
        <v>202111031</v>
      </c>
      <c r="B8" s="55" t="s">
        <v>343</v>
      </c>
      <c r="C8" t="str">
        <f>VLOOKUP(B8,summary!$A$5:$B$5006,2,0)</f>
        <v>Big Sago 大丸</v>
      </c>
      <c r="D8" s="78">
        <v>1</v>
      </c>
      <c r="E8" s="77"/>
    </row>
    <row r="9" spans="1:5" ht="18.5" x14ac:dyDescent="0.45">
      <c r="A9" s="106">
        <v>202111031</v>
      </c>
      <c r="B9" s="55" t="s">
        <v>347</v>
      </c>
      <c r="C9" t="str">
        <f>VLOOKUP(B9,summary!$A$5:$B$5006,2,0)</f>
        <v>Small Sago 小丸</v>
      </c>
      <c r="D9" s="78">
        <v>1</v>
      </c>
      <c r="E9" s="77"/>
    </row>
    <row r="10" spans="1:5" ht="18.5" x14ac:dyDescent="0.45">
      <c r="A10" s="106">
        <v>202111031</v>
      </c>
      <c r="B10" s="55" t="s">
        <v>351</v>
      </c>
      <c r="C10" t="str">
        <f>VLOOKUP(B10,summary!$A$5:$B$5006,2,0)</f>
        <v>Dried Longan 龙眼干</v>
      </c>
      <c r="D10" s="78">
        <v>10</v>
      </c>
      <c r="E10" s="77"/>
    </row>
    <row r="11" spans="1:5" ht="18.5" x14ac:dyDescent="0.45">
      <c r="A11" s="106">
        <v>202111031</v>
      </c>
      <c r="B11" s="55" t="s">
        <v>359</v>
      </c>
      <c r="C11" t="str">
        <f>VLOOKUP(B11,summary!$A$5:$B$5006,2,0)</f>
        <v>Fungus黄 木耳朵</v>
      </c>
      <c r="D11" s="78">
        <v>1</v>
      </c>
      <c r="E11" s="77"/>
    </row>
    <row r="12" spans="1:5" ht="18.5" x14ac:dyDescent="0.45">
      <c r="A12" s="106">
        <v>202111031</v>
      </c>
      <c r="B12" s="55" t="s">
        <v>374</v>
      </c>
      <c r="C12" t="str">
        <f>VLOOKUP(B12,summary!$A$5:$B$5006,2,0)</f>
        <v>Bean Curd Sheet 腐竹</v>
      </c>
      <c r="D12" s="78">
        <v>10</v>
      </c>
      <c r="E12" s="77"/>
    </row>
    <row r="13" spans="1:5" ht="18.5" x14ac:dyDescent="0.45">
      <c r="A13" s="106">
        <v>202111031</v>
      </c>
      <c r="B13" s="55" t="s">
        <v>426</v>
      </c>
      <c r="C13" t="str">
        <f>VLOOKUP(B13,summary!$A$5:$B$5006,2,0)</f>
        <v>Sea Coconut海底椰</v>
      </c>
      <c r="D13" s="78">
        <v>2</v>
      </c>
      <c r="E13" s="77"/>
    </row>
    <row r="14" spans="1:5" ht="18.5" x14ac:dyDescent="0.45">
      <c r="A14" s="106">
        <v>202111031</v>
      </c>
      <c r="B14" s="55" t="s">
        <v>441</v>
      </c>
      <c r="C14" t="str">
        <f>VLOOKUP(B14,summary!$A$5:$B$5006,2,0)</f>
        <v>Longan in Syrup龙眼</v>
      </c>
      <c r="D14" s="78">
        <v>6</v>
      </c>
      <c r="E14" s="77"/>
    </row>
    <row r="15" spans="1:5" ht="18.5" x14ac:dyDescent="0.45">
      <c r="A15" s="106">
        <v>202111031</v>
      </c>
      <c r="B15" s="55" t="s">
        <v>454</v>
      </c>
      <c r="C15" t="str">
        <f>VLOOKUP(B15,summary!$A$5:$B$5006,2,0)</f>
        <v>Fruit Cocktail杂果</v>
      </c>
      <c r="D15" s="78">
        <v>2</v>
      </c>
      <c r="E15" s="77"/>
    </row>
    <row r="16" spans="1:5" ht="18.5" x14ac:dyDescent="0.45">
      <c r="A16" s="106">
        <v>202111031</v>
      </c>
      <c r="B16" s="55" t="s">
        <v>492</v>
      </c>
      <c r="C16" t="str">
        <f>VLOOKUP(B16,summary!$A$5:$B$5006,2,0)</f>
        <v>Water Chestnut 马蹄 - 箱</v>
      </c>
      <c r="D16" s="78">
        <v>1</v>
      </c>
      <c r="E16" s="77"/>
    </row>
    <row r="17" spans="1:5" ht="18.5" x14ac:dyDescent="0.45">
      <c r="A17" s="106">
        <v>202111031</v>
      </c>
      <c r="B17" s="55" t="s">
        <v>495</v>
      </c>
      <c r="C17" t="str">
        <f>VLOOKUP(B17,summary!$A$5:$B$5006,2,0)</f>
        <v>Coconut Milk 椰浆</v>
      </c>
      <c r="D17" s="78">
        <v>3</v>
      </c>
      <c r="E17" s="77"/>
    </row>
    <row r="18" spans="1:5" ht="18.5" x14ac:dyDescent="0.45">
      <c r="A18" s="106">
        <v>202111031</v>
      </c>
      <c r="B18" s="55" t="s">
        <v>562</v>
      </c>
      <c r="C18" t="str">
        <f>VLOOKUP(B18,summary!$A$5:$B$5006,2,0)</f>
        <v>Yam 芋头</v>
      </c>
      <c r="D18" s="78">
        <v>7</v>
      </c>
      <c r="E18" s="77"/>
    </row>
    <row r="19" spans="1:5" ht="18.5" x14ac:dyDescent="0.45">
      <c r="A19" s="106">
        <v>202111031</v>
      </c>
      <c r="B19" s="55" t="s">
        <v>565</v>
      </c>
      <c r="C19" t="str">
        <f>VLOOKUP(B19,summary!$A$5:$B$5006,2,0)</f>
        <v>Pandan Leaf 班兰叶</v>
      </c>
      <c r="D19" s="78">
        <v>7</v>
      </c>
      <c r="E19" s="77"/>
    </row>
    <row r="20" spans="1:5" ht="18.5" x14ac:dyDescent="0.45">
      <c r="A20" s="106">
        <v>202111031</v>
      </c>
      <c r="B20" s="55" t="s">
        <v>566</v>
      </c>
      <c r="C20" t="str">
        <f>VLOOKUP(B20,summary!$A$5:$B$5006,2,0)</f>
        <v>Lime 酸甘</v>
      </c>
      <c r="D20" s="78">
        <v>3</v>
      </c>
      <c r="E20" s="77"/>
    </row>
    <row r="21" spans="1:5" ht="18.5" x14ac:dyDescent="0.45">
      <c r="A21" s="106">
        <v>202111031</v>
      </c>
      <c r="B21" s="55" t="s">
        <v>579</v>
      </c>
      <c r="C21" t="str">
        <f>VLOOKUP(B21,summary!$A$5:$B$5006,2,0)</f>
        <v>Food Coloring - Liquid)颜色-水</v>
      </c>
      <c r="D21" s="91">
        <v>3</v>
      </c>
      <c r="E21" s="77"/>
    </row>
    <row r="22" spans="1:5" ht="18.5" x14ac:dyDescent="0.45">
      <c r="A22" s="106">
        <v>202111031</v>
      </c>
      <c r="B22" s="55" t="s">
        <v>583</v>
      </c>
      <c r="C22" t="str">
        <f>VLOOKUP(B22,summary!$A$5:$B$5006,2,0)</f>
        <v>Food Coloring - Liquid)颜色-水</v>
      </c>
      <c r="D22" s="91">
        <v>2</v>
      </c>
      <c r="E22" s="77"/>
    </row>
    <row r="23" spans="1:5" ht="18.5" x14ac:dyDescent="0.45">
      <c r="A23" s="106">
        <v>202111033</v>
      </c>
      <c r="B23" s="55" t="s">
        <v>647</v>
      </c>
      <c r="C23" t="str">
        <f>VLOOKUP(B23,summary!$A$5:$B$5006,2,0)</f>
        <v>Mango Puree芒果</v>
      </c>
      <c r="D23" s="91">
        <v>1</v>
      </c>
      <c r="E23" s="77"/>
    </row>
    <row r="24" spans="1:5" ht="18.5" x14ac:dyDescent="0.45">
      <c r="A24" s="106">
        <v>202111033</v>
      </c>
      <c r="B24" s="55" t="s">
        <v>200</v>
      </c>
      <c r="C24" t="str">
        <f>VLOOKUP(B24,summary!$A$5:$B$5006,2,0)</f>
        <v>Tadpole蝌蚪</v>
      </c>
      <c r="D24" s="91">
        <v>1</v>
      </c>
      <c r="E24" s="77"/>
    </row>
    <row r="25" spans="1:5" ht="18.5" x14ac:dyDescent="0.45">
      <c r="A25" s="106">
        <v>202111033</v>
      </c>
      <c r="B25" s="55" t="s">
        <v>269</v>
      </c>
      <c r="C25" t="str">
        <f>VLOOKUP(B25,summary!$A$5:$B$5006,2,0)</f>
        <v>Potato Starch 风车粉</v>
      </c>
      <c r="D25" s="91">
        <v>1</v>
      </c>
      <c r="E25" s="77"/>
    </row>
    <row r="26" spans="1:5" ht="18.5" x14ac:dyDescent="0.45">
      <c r="A26" s="106">
        <v>202111033</v>
      </c>
      <c r="B26" s="55" t="s">
        <v>291</v>
      </c>
      <c r="C26" t="str">
        <f>VLOOKUP(B26,summary!$A$5:$B$5006,2,0)</f>
        <v>Atap Seeds in Syrup亚嗒子</v>
      </c>
      <c r="D26" s="91">
        <v>1</v>
      </c>
      <c r="E26" s="77"/>
    </row>
    <row r="27" spans="1:5" ht="18.5" x14ac:dyDescent="0.45">
      <c r="A27" s="106">
        <v>202111033</v>
      </c>
      <c r="B27" s="55" t="s">
        <v>299</v>
      </c>
      <c r="C27" t="str">
        <f>VLOOKUP(B27,summary!$A$5:$B$5006,2,0)</f>
        <v>Red Bean红豆</v>
      </c>
      <c r="D27" s="91">
        <v>2</v>
      </c>
      <c r="E27" s="77"/>
    </row>
    <row r="28" spans="1:5" ht="18.5" x14ac:dyDescent="0.45">
      <c r="A28" s="106">
        <v>202111033</v>
      </c>
      <c r="B28" s="55" t="s">
        <v>314</v>
      </c>
      <c r="C28" t="str">
        <f>VLOOKUP(B28,summary!$A$5:$B$5006,2,0)</f>
        <v>Green Bean 绿豆</v>
      </c>
      <c r="D28" s="91">
        <v>2</v>
      </c>
      <c r="E28" s="77"/>
    </row>
    <row r="29" spans="1:5" ht="18.5" x14ac:dyDescent="0.45">
      <c r="A29" s="106">
        <v>202111033</v>
      </c>
      <c r="B29" s="55" t="s">
        <v>331</v>
      </c>
      <c r="C29" t="str">
        <f>VLOOKUP(B29,summary!$A$5:$B$5006,2,0)</f>
        <v>Black Glutinous Rice 黑糯米</v>
      </c>
      <c r="D29" s="91">
        <v>2</v>
      </c>
      <c r="E29" s="77"/>
    </row>
    <row r="30" spans="1:5" ht="18.5" x14ac:dyDescent="0.45">
      <c r="A30" s="106">
        <v>202111033</v>
      </c>
      <c r="B30" s="55" t="s">
        <v>441</v>
      </c>
      <c r="C30" t="str">
        <f>VLOOKUP(B30,summary!$A$5:$B$5006,2,0)</f>
        <v>Longan in Syrup龙眼</v>
      </c>
      <c r="D30" s="91">
        <v>1</v>
      </c>
      <c r="E30" s="77"/>
    </row>
    <row r="31" spans="1:5" ht="18.5" x14ac:dyDescent="0.45">
      <c r="A31" s="106">
        <v>202111033</v>
      </c>
      <c r="B31" s="55" t="s">
        <v>458</v>
      </c>
      <c r="C31" t="str">
        <f>VLOOKUP(B31,summary!$A$5:$B$5006,2,0)</f>
        <v>Cream Corn玉米浆</v>
      </c>
      <c r="D31" s="91">
        <v>1</v>
      </c>
      <c r="E31" s="77"/>
    </row>
    <row r="32" spans="1:5" ht="18.5" x14ac:dyDescent="0.45">
      <c r="A32" s="106">
        <v>202111033</v>
      </c>
      <c r="B32" s="55" t="s">
        <v>495</v>
      </c>
      <c r="C32" t="str">
        <f>VLOOKUP(B32,summary!$A$5:$B$5006,2,0)</f>
        <v>Coconut Milk 椰浆</v>
      </c>
      <c r="D32" s="91">
        <v>2</v>
      </c>
      <c r="E32" s="77"/>
    </row>
    <row r="33" spans="1:5" ht="18.5" x14ac:dyDescent="0.45">
      <c r="A33" s="106">
        <v>202111033</v>
      </c>
      <c r="B33" s="55" t="s">
        <v>559</v>
      </c>
      <c r="C33" t="str">
        <f>VLOOKUP(B33,summary!$A$5:$B$5006,2,0)</f>
        <v>Sweet Potato 番薯</v>
      </c>
      <c r="D33" s="91">
        <v>8</v>
      </c>
      <c r="E33" s="77"/>
    </row>
    <row r="34" spans="1:5" ht="18.5" x14ac:dyDescent="0.45">
      <c r="A34" s="106">
        <v>202111033</v>
      </c>
      <c r="B34" s="55" t="s">
        <v>562</v>
      </c>
      <c r="C34" t="str">
        <f>VLOOKUP(B34,summary!$A$5:$B$5006,2,0)</f>
        <v>Yam 芋头</v>
      </c>
      <c r="D34" s="91">
        <v>4</v>
      </c>
      <c r="E34" s="77"/>
    </row>
    <row r="35" spans="1:5" ht="18.5" x14ac:dyDescent="0.45">
      <c r="A35" s="106">
        <v>202111033</v>
      </c>
      <c r="B35" s="55" t="s">
        <v>565</v>
      </c>
      <c r="C35" t="str">
        <f>VLOOKUP(B35,summary!$A$5:$B$5006,2,0)</f>
        <v>Pandan Leaf 班兰叶</v>
      </c>
      <c r="D35" s="91">
        <v>2</v>
      </c>
      <c r="E35" s="77"/>
    </row>
    <row r="36" spans="1:5" ht="18.5" x14ac:dyDescent="0.45">
      <c r="A36" s="106">
        <v>202111033</v>
      </c>
      <c r="B36" s="55" t="s">
        <v>583</v>
      </c>
      <c r="C36" t="str">
        <f>VLOOKUP(B36,summary!$A$5:$B$5006,2,0)</f>
        <v>Food Coloring - Liquid)颜色-水</v>
      </c>
      <c r="D36" s="91">
        <v>1</v>
      </c>
      <c r="E36" s="77"/>
    </row>
    <row r="37" spans="1:5" ht="18.5" x14ac:dyDescent="0.45">
      <c r="A37" s="106">
        <v>202111034</v>
      </c>
      <c r="B37" s="55" t="s">
        <v>294</v>
      </c>
      <c r="C37" t="str">
        <f>VLOOKUP(B37,summary!$A$5:$B$5006,2,0)</f>
        <v>Chin Chow  仙 草</v>
      </c>
      <c r="D37" s="91">
        <v>4</v>
      </c>
      <c r="E37" s="77"/>
    </row>
    <row r="38" spans="1:5" ht="18.5" x14ac:dyDescent="0.45">
      <c r="A38" s="106">
        <v>202111034</v>
      </c>
      <c r="B38" s="55" t="s">
        <v>299</v>
      </c>
      <c r="C38" t="str">
        <f>VLOOKUP(B38,summary!$A$5:$B$5006,2,0)</f>
        <v>Red Bean红豆</v>
      </c>
      <c r="D38" s="91">
        <v>1</v>
      </c>
      <c r="E38" s="77"/>
    </row>
    <row r="39" spans="1:5" ht="18.5" x14ac:dyDescent="0.45">
      <c r="A39" s="106">
        <v>202111034</v>
      </c>
      <c r="B39" s="55" t="s">
        <v>314</v>
      </c>
      <c r="C39" t="str">
        <f>VLOOKUP(B39,summary!$A$5:$B$5006,2,0)</f>
        <v>Green Bean 绿豆</v>
      </c>
      <c r="D39" s="91">
        <v>1</v>
      </c>
      <c r="E39" s="77"/>
    </row>
    <row r="40" spans="1:5" ht="18.5" x14ac:dyDescent="0.45">
      <c r="A40" s="106">
        <v>202111034</v>
      </c>
      <c r="B40" s="55" t="s">
        <v>377</v>
      </c>
      <c r="C40" t="str">
        <f>VLOOKUP(B40,summary!$A$5:$B$5006,2,0)</f>
        <v>Bean Curd Sheet 腐竹</v>
      </c>
      <c r="D40" s="91">
        <v>10</v>
      </c>
      <c r="E40" s="77"/>
    </row>
    <row r="41" spans="1:5" ht="18.5" x14ac:dyDescent="0.45">
      <c r="A41" s="106">
        <v>202111034</v>
      </c>
      <c r="B41" s="55" t="s">
        <v>537</v>
      </c>
      <c r="C41" t="str">
        <f>VLOOKUP(B41,summary!$A$5:$B$5006,2,0)</f>
        <v>Fine Sugar 白糖</v>
      </c>
      <c r="D41" s="91">
        <v>1</v>
      </c>
      <c r="E41" s="77"/>
    </row>
    <row r="42" spans="1:5" ht="18.5" x14ac:dyDescent="0.45">
      <c r="A42" s="106">
        <v>202111034</v>
      </c>
      <c r="B42" s="55" t="s">
        <v>545</v>
      </c>
      <c r="C42" t="str">
        <f>VLOOKUP(B42,summary!$A$5:$B$5006,2,0)</f>
        <v>Coconut Sugar椰糖</v>
      </c>
      <c r="D42" s="91">
        <v>1</v>
      </c>
      <c r="E42" s="77"/>
    </row>
    <row r="43" spans="1:5" ht="18.5" x14ac:dyDescent="0.45">
      <c r="A43" s="106">
        <v>202111034</v>
      </c>
      <c r="B43" s="55" t="s">
        <v>559</v>
      </c>
      <c r="C43" t="str">
        <f>VLOOKUP(B43,summary!$A$5:$B$5006,2,0)</f>
        <v>Sweet Potato 番薯</v>
      </c>
      <c r="D43" s="91">
        <v>10</v>
      </c>
      <c r="E43" s="77"/>
    </row>
    <row r="44" spans="1:5" ht="18.5" x14ac:dyDescent="0.45">
      <c r="A44" s="106">
        <v>202111034</v>
      </c>
      <c r="B44" s="55" t="s">
        <v>565</v>
      </c>
      <c r="C44" t="str">
        <f>VLOOKUP(B44,summary!$A$5:$B$5006,2,0)</f>
        <v>Pandan Leaf 班兰叶</v>
      </c>
      <c r="D44" s="91">
        <v>2</v>
      </c>
      <c r="E44" s="77"/>
    </row>
    <row r="45" spans="1:5" ht="18.5" x14ac:dyDescent="0.45">
      <c r="A45" s="106">
        <v>202111035</v>
      </c>
      <c r="B45" s="55" t="s">
        <v>646</v>
      </c>
      <c r="C45" t="str">
        <f>VLOOKUP(B45,summary!$A$5:$B$5006,2,0)</f>
        <v>Durian Puree 榴莲</v>
      </c>
      <c r="D45" s="91">
        <v>1</v>
      </c>
      <c r="E45" s="77"/>
    </row>
    <row r="46" spans="1:5" ht="18.5" x14ac:dyDescent="0.45">
      <c r="A46" s="106">
        <v>202111035</v>
      </c>
      <c r="B46" s="55" t="s">
        <v>658</v>
      </c>
      <c r="C46" t="str">
        <f>VLOOKUP(B46,summary!$A$5:$B$5006,2,0)</f>
        <v>Bobo Cha Cubes.摩摩喳喳</v>
      </c>
      <c r="D46" s="91">
        <v>2</v>
      </c>
      <c r="E46" s="77"/>
    </row>
    <row r="47" spans="1:5" ht="18.5" x14ac:dyDescent="0.45">
      <c r="A47" s="106">
        <v>202111035</v>
      </c>
      <c r="B47" s="55" t="s">
        <v>289</v>
      </c>
      <c r="C47" t="str">
        <f>VLOOKUP(B47,summary!$A$5:$B$5006,2,0)</f>
        <v>Atap Seeds in Syrup亚嗒子</v>
      </c>
      <c r="D47" s="91">
        <v>2</v>
      </c>
      <c r="E47" s="77"/>
    </row>
    <row r="48" spans="1:5" ht="18.5" x14ac:dyDescent="0.45">
      <c r="A48" s="106">
        <v>202111035</v>
      </c>
      <c r="B48" s="55" t="s">
        <v>326</v>
      </c>
      <c r="C48" t="str">
        <f>VLOOKUP(B48,summary!$A$5:$B$5006,2,0)</f>
        <v>Split Green Mung Bean豆畔</v>
      </c>
      <c r="D48" s="91">
        <v>2</v>
      </c>
      <c r="E48" s="77"/>
    </row>
    <row r="49" spans="1:5" ht="18.5" x14ac:dyDescent="0.45">
      <c r="A49" s="106">
        <v>202111035</v>
      </c>
      <c r="B49" s="55" t="s">
        <v>351</v>
      </c>
      <c r="C49" t="str">
        <f>VLOOKUP(B49,summary!$A$5:$B$5006,2,0)</f>
        <v>Dried Longan 龙眼干</v>
      </c>
      <c r="D49" s="91">
        <v>3</v>
      </c>
      <c r="E49" s="77"/>
    </row>
    <row r="50" spans="1:5" ht="18.5" x14ac:dyDescent="0.45">
      <c r="A50" s="106">
        <v>202111035</v>
      </c>
      <c r="B50" s="55" t="s">
        <v>359</v>
      </c>
      <c r="C50" t="str">
        <f>VLOOKUP(B50,summary!$A$5:$B$5006,2,0)</f>
        <v>Fungus黄 木耳朵</v>
      </c>
      <c r="D50" s="91">
        <v>1</v>
      </c>
      <c r="E50" s="77"/>
    </row>
    <row r="51" spans="1:5" ht="18.5" x14ac:dyDescent="0.45">
      <c r="A51" s="106">
        <v>202111035</v>
      </c>
      <c r="B51" s="55" t="s">
        <v>537</v>
      </c>
      <c r="C51" t="str">
        <f>VLOOKUP(B51,summary!$A$5:$B$5006,2,0)</f>
        <v>Fine Sugar 白糖</v>
      </c>
      <c r="D51" s="91">
        <v>2</v>
      </c>
      <c r="E51" s="77"/>
    </row>
    <row r="52" spans="1:5" ht="18.5" x14ac:dyDescent="0.45">
      <c r="A52" s="106">
        <v>202111035</v>
      </c>
      <c r="B52" s="55" t="s">
        <v>547</v>
      </c>
      <c r="C52" t="str">
        <f>VLOOKUP(B52,summary!$A$5:$B$5006,2,0)</f>
        <v>Coconut Sugar椰糖</v>
      </c>
      <c r="D52" s="91">
        <v>1</v>
      </c>
      <c r="E52" s="77"/>
    </row>
    <row r="53" spans="1:5" ht="18.5" x14ac:dyDescent="0.45">
      <c r="A53" s="106">
        <v>202111035</v>
      </c>
      <c r="B53" s="55" t="s">
        <v>551</v>
      </c>
      <c r="C53" t="str">
        <f>VLOOKUP(B53,summary!$A$5:$B$5006,2,0)</f>
        <v>Candy Sugar 片糖</v>
      </c>
      <c r="D53" s="91">
        <v>10</v>
      </c>
      <c r="E53" s="77"/>
    </row>
    <row r="54" spans="1:5" ht="18.5" x14ac:dyDescent="0.45">
      <c r="A54" s="106">
        <v>202111035</v>
      </c>
      <c r="B54" s="55" t="s">
        <v>583</v>
      </c>
      <c r="C54" t="str">
        <f>VLOOKUP(B54,summary!$A$5:$B$5006,2,0)</f>
        <v>Food Coloring - Liquid)颜色-水</v>
      </c>
      <c r="D54" s="91">
        <v>1</v>
      </c>
      <c r="E54" s="77"/>
    </row>
    <row r="55" spans="1:5" ht="18.5" x14ac:dyDescent="0.45">
      <c r="A55" s="106">
        <v>202111035</v>
      </c>
      <c r="B55" s="55" t="s">
        <v>584</v>
      </c>
      <c r="C55" t="str">
        <f>VLOOKUP(B55,summary!$A$5:$B$5006,2,0)</f>
        <v>Food Coloring - Liquid)颜色-水</v>
      </c>
      <c r="D55" s="91">
        <v>1</v>
      </c>
      <c r="E55" s="77"/>
    </row>
    <row r="56" spans="1:5" ht="18.5" x14ac:dyDescent="0.45">
      <c r="A56" s="106">
        <v>202111036</v>
      </c>
      <c r="B56" s="55" t="s">
        <v>658</v>
      </c>
      <c r="C56" t="str">
        <f>VLOOKUP(B56,summary!$A$5:$B$5006,2,0)</f>
        <v>Bobo Cha Cubes.摩摩喳喳</v>
      </c>
      <c r="D56" s="91">
        <v>2</v>
      </c>
      <c r="E56" s="77"/>
    </row>
    <row r="57" spans="1:5" ht="18.5" x14ac:dyDescent="0.45">
      <c r="A57" s="106">
        <v>202111036</v>
      </c>
      <c r="B57" s="55" t="s">
        <v>291</v>
      </c>
      <c r="C57" t="str">
        <f>VLOOKUP(B57,summary!$A$5:$B$5006,2,0)</f>
        <v>Atap Seeds in Syrup亚嗒子</v>
      </c>
      <c r="D57" s="91">
        <v>2</v>
      </c>
      <c r="E57" s="77"/>
    </row>
    <row r="58" spans="1:5" ht="18.5" x14ac:dyDescent="0.45">
      <c r="A58" s="106">
        <v>202111036</v>
      </c>
      <c r="B58" s="55" t="s">
        <v>331</v>
      </c>
      <c r="C58" t="str">
        <f>VLOOKUP(B58,summary!$A$5:$B$5006,2,0)</f>
        <v>Black Glutinous Rice 黑糯米</v>
      </c>
      <c r="D58" s="55">
        <v>1</v>
      </c>
      <c r="E58" s="77"/>
    </row>
    <row r="59" spans="1:5" ht="18.5" x14ac:dyDescent="0.45">
      <c r="A59" s="106">
        <v>202111036</v>
      </c>
      <c r="B59" s="55" t="s">
        <v>347</v>
      </c>
      <c r="C59" t="str">
        <f>VLOOKUP(B59,summary!$A$5:$B$5006,2,0)</f>
        <v>Small Sago 小丸</v>
      </c>
      <c r="D59" s="55">
        <v>1</v>
      </c>
      <c r="E59" s="77"/>
    </row>
    <row r="60" spans="1:5" ht="18.5" x14ac:dyDescent="0.45">
      <c r="A60" s="106">
        <v>202111036</v>
      </c>
      <c r="B60" s="55" t="s">
        <v>351</v>
      </c>
      <c r="C60" t="str">
        <f>VLOOKUP(B60,summary!$A$5:$B$5006,2,0)</f>
        <v>Dried Longan 龙眼干</v>
      </c>
      <c r="D60" s="55">
        <v>4</v>
      </c>
      <c r="E60" s="77"/>
    </row>
    <row r="61" spans="1:5" ht="18.5" x14ac:dyDescent="0.45">
      <c r="A61" s="106">
        <v>202111036</v>
      </c>
      <c r="B61" s="55" t="s">
        <v>299</v>
      </c>
      <c r="C61" t="str">
        <f>VLOOKUP(B61,summary!$A$5:$B$5006,2,0)</f>
        <v>Red Bean红豆</v>
      </c>
      <c r="D61" s="55">
        <v>1</v>
      </c>
      <c r="E61" s="77"/>
    </row>
    <row r="62" spans="1:5" ht="18.5" x14ac:dyDescent="0.45">
      <c r="A62" s="106">
        <v>202111036</v>
      </c>
      <c r="B62" s="55" t="s">
        <v>340</v>
      </c>
      <c r="C62" t="str">
        <f>VLOOKUP(B62,summary!$A$5:$B$5006,2,0)</f>
        <v>Pearl Barley 薏米</v>
      </c>
      <c r="D62" s="55">
        <v>1</v>
      </c>
      <c r="E62" s="77"/>
    </row>
    <row r="63" spans="1:5" ht="18.5" x14ac:dyDescent="0.45">
      <c r="A63" s="106">
        <v>202111036</v>
      </c>
      <c r="B63" s="55" t="s">
        <v>314</v>
      </c>
      <c r="C63" t="str">
        <f>VLOOKUP(B63,summary!$A$5:$B$5006,2,0)</f>
        <v>Green Bean 绿豆</v>
      </c>
      <c r="D63" s="55">
        <v>1</v>
      </c>
      <c r="E63" s="77"/>
    </row>
    <row r="64" spans="1:5" ht="18.5" x14ac:dyDescent="0.45">
      <c r="A64" s="106">
        <v>202111036</v>
      </c>
      <c r="B64" s="55" t="s">
        <v>297</v>
      </c>
      <c r="C64" t="str">
        <f>VLOOKUP(B64,summary!$A$5:$B$5006,2,0)</f>
        <v>GingKo Nut (Peel off)白果仁</v>
      </c>
      <c r="D64" s="55">
        <v>2</v>
      </c>
      <c r="E64" s="77"/>
    </row>
    <row r="65" spans="1:5" ht="18.5" x14ac:dyDescent="0.45">
      <c r="A65" s="106">
        <v>202111036</v>
      </c>
      <c r="B65" s="55" t="s">
        <v>446</v>
      </c>
      <c r="C65" t="str">
        <f>VLOOKUP(B65,summary!$A$5:$B$5006,2,0)</f>
        <v>Lychee in Syrup荔枝</v>
      </c>
      <c r="D65" s="55">
        <v>1</v>
      </c>
      <c r="E65" s="77"/>
    </row>
    <row r="66" spans="1:5" ht="18.5" x14ac:dyDescent="0.45">
      <c r="A66" s="106">
        <v>202111036</v>
      </c>
      <c r="B66" s="55" t="s">
        <v>566</v>
      </c>
      <c r="C66" t="str">
        <f>VLOOKUP(B66,summary!$A$5:$B$5006,2,0)</f>
        <v>Lime 酸甘</v>
      </c>
      <c r="D66" s="55">
        <v>1</v>
      </c>
      <c r="E66" s="77"/>
    </row>
    <row r="67" spans="1:5" ht="18.5" x14ac:dyDescent="0.45">
      <c r="A67" s="106">
        <v>202111036</v>
      </c>
      <c r="B67" s="55" t="s">
        <v>565</v>
      </c>
      <c r="C67" t="str">
        <f>VLOOKUP(B67,summary!$A$5:$B$5006,2,0)</f>
        <v>Pandan Leaf 班兰叶</v>
      </c>
      <c r="D67" s="55">
        <v>3</v>
      </c>
      <c r="E67" s="77"/>
    </row>
    <row r="68" spans="1:5" ht="18.5" x14ac:dyDescent="0.45">
      <c r="A68" s="106">
        <v>202111036</v>
      </c>
      <c r="B68" s="55" t="s">
        <v>559</v>
      </c>
      <c r="C68" t="str">
        <f>VLOOKUP(B68,summary!$A$5:$B$5006,2,0)</f>
        <v>Sweet Potato 番薯</v>
      </c>
      <c r="D68" s="91">
        <v>20</v>
      </c>
      <c r="E68" s="77"/>
    </row>
    <row r="69" spans="1:5" ht="18.5" x14ac:dyDescent="0.45">
      <c r="A69" s="106">
        <v>202111036</v>
      </c>
      <c r="B69" s="55" t="s">
        <v>562</v>
      </c>
      <c r="C69" t="str">
        <f>VLOOKUP(B69,summary!$A$5:$B$5006,2,0)</f>
        <v>Yam 芋头</v>
      </c>
      <c r="D69" s="91">
        <v>3</v>
      </c>
      <c r="E69" s="77"/>
    </row>
    <row r="70" spans="1:5" ht="18.5" x14ac:dyDescent="0.45">
      <c r="A70" s="106">
        <v>202111036</v>
      </c>
      <c r="B70" s="55" t="s">
        <v>558</v>
      </c>
      <c r="C70" t="str">
        <f>VLOOKUP(B70,summary!$A$5:$B$5006,2,0)</f>
        <v>Tapioca木薯</v>
      </c>
      <c r="D70" s="91">
        <v>10</v>
      </c>
      <c r="E70" s="77"/>
    </row>
    <row r="71" spans="1:5" ht="18.5" x14ac:dyDescent="0.45">
      <c r="A71" s="106">
        <v>202111037</v>
      </c>
      <c r="B71" s="55" t="s">
        <v>643</v>
      </c>
      <c r="C71" t="str">
        <f>VLOOKUP(B71,summary!$A$5:$B$5006,2,0)</f>
        <v>Fresh Soursop 红毛榴莲(无)</v>
      </c>
      <c r="D71" s="91">
        <v>1</v>
      </c>
      <c r="E71" s="77"/>
    </row>
    <row r="72" spans="1:5" ht="18.5" x14ac:dyDescent="0.45">
      <c r="A72" s="106">
        <v>202111038</v>
      </c>
      <c r="B72" s="55" t="s">
        <v>658</v>
      </c>
      <c r="C72" t="str">
        <f>VLOOKUP(B72,summary!$A$5:$B$5006,2,0)</f>
        <v>Bobo Cha Cubes.摩摩喳喳</v>
      </c>
      <c r="D72" s="91">
        <v>3</v>
      </c>
      <c r="E72" s="77"/>
    </row>
    <row r="73" spans="1:5" ht="18.5" x14ac:dyDescent="0.45">
      <c r="A73" s="106">
        <v>202111038</v>
      </c>
      <c r="B73" s="55" t="s">
        <v>667</v>
      </c>
      <c r="C73" t="str">
        <f>VLOOKUP(B73,summary!$A$5:$B$5006,2,0)</f>
        <v>Pong Thai Hai (Wet) 碰大海</v>
      </c>
      <c r="D73" s="91">
        <v>3</v>
      </c>
      <c r="E73" s="77"/>
    </row>
    <row r="74" spans="1:5" ht="18.5" x14ac:dyDescent="0.45">
      <c r="A74" s="106">
        <v>202111038</v>
      </c>
      <c r="B74" s="55" t="s">
        <v>200</v>
      </c>
      <c r="C74" t="str">
        <f>VLOOKUP(B74,summary!$A$5:$B$5006,2,0)</f>
        <v>Tadpole蝌蚪</v>
      </c>
      <c r="D74" s="91">
        <v>3</v>
      </c>
      <c r="E74" s="77"/>
    </row>
    <row r="75" spans="1:5" ht="18.5" x14ac:dyDescent="0.45">
      <c r="A75" s="106">
        <v>202111038</v>
      </c>
      <c r="B75" s="55" t="s">
        <v>291</v>
      </c>
      <c r="C75" t="str">
        <f>VLOOKUP(B75,summary!$A$5:$B$5006,2,0)</f>
        <v>Atap Seeds in Syrup亚嗒子</v>
      </c>
      <c r="D75" s="91">
        <v>1</v>
      </c>
      <c r="E75" s="77"/>
    </row>
    <row r="76" spans="1:5" ht="18.5" x14ac:dyDescent="0.45">
      <c r="A76" s="106">
        <v>202111038</v>
      </c>
      <c r="B76" s="55" t="s">
        <v>351</v>
      </c>
      <c r="C76" t="str">
        <f>VLOOKUP(B76,summary!$A$5:$B$5006,2,0)</f>
        <v>Dried Longan 龙眼干</v>
      </c>
      <c r="D76" s="91">
        <v>5</v>
      </c>
      <c r="E76" s="77"/>
    </row>
    <row r="77" spans="1:5" ht="18.5" x14ac:dyDescent="0.45">
      <c r="A77" s="106">
        <v>202111038</v>
      </c>
      <c r="B77" s="55" t="s">
        <v>495</v>
      </c>
      <c r="C77" t="str">
        <f>VLOOKUP(B77,summary!$A$5:$B$5006,2,0)</f>
        <v>Coconut Milk 椰浆</v>
      </c>
      <c r="D77" s="91">
        <v>1</v>
      </c>
      <c r="E77" s="77"/>
    </row>
    <row r="78" spans="1:5" ht="18.5" x14ac:dyDescent="0.45">
      <c r="A78" s="106">
        <v>202111038</v>
      </c>
      <c r="B78" s="55" t="s">
        <v>530</v>
      </c>
      <c r="C78" t="str">
        <f>VLOOKUP(B78,summary!$A$5:$B$5006,2,0)</f>
        <v>Rock Sugar冰糖</v>
      </c>
      <c r="D78" s="91">
        <v>2</v>
      </c>
      <c r="E78" s="77"/>
    </row>
    <row r="79" spans="1:5" ht="18.5" x14ac:dyDescent="0.45">
      <c r="A79" s="106">
        <v>202111038</v>
      </c>
      <c r="B79" s="55" t="s">
        <v>297</v>
      </c>
      <c r="C79" t="str">
        <f>VLOOKUP(B79,summary!$A$5:$B$5006,2,0)</f>
        <v>GingKo Nut (Peel off)白果仁</v>
      </c>
      <c r="D79" s="91">
        <v>2</v>
      </c>
      <c r="E79" s="77"/>
    </row>
    <row r="80" spans="1:5" ht="18.5" x14ac:dyDescent="0.45">
      <c r="A80" s="106">
        <v>202111039</v>
      </c>
      <c r="B80" s="55" t="s">
        <v>559</v>
      </c>
      <c r="C80" t="str">
        <f>VLOOKUP(B80,summary!$A$5:$B$5006,2,0)</f>
        <v>Sweet Potato 番薯</v>
      </c>
      <c r="D80" s="91">
        <v>10</v>
      </c>
      <c r="E80" s="77"/>
    </row>
    <row r="81" spans="1:5" ht="18.5" x14ac:dyDescent="0.45">
      <c r="A81" s="106">
        <v>202111040</v>
      </c>
      <c r="B81" s="55" t="s">
        <v>639</v>
      </c>
      <c r="C81" t="str">
        <f>VLOOKUP(B81,summary!$A$5:$B$5006,2,0)</f>
        <v xml:space="preserve">Fresh Soursop 红毛榴莲 </v>
      </c>
      <c r="D81" s="91">
        <v>2</v>
      </c>
      <c r="E81" s="77"/>
    </row>
    <row r="82" spans="1:5" ht="18.5" x14ac:dyDescent="0.45">
      <c r="A82" s="106">
        <v>202111040</v>
      </c>
      <c r="B82" s="55" t="s">
        <v>658</v>
      </c>
      <c r="C82" t="str">
        <f>VLOOKUP(B82,summary!$A$5:$B$5006,2,0)</f>
        <v>Bobo Cha Cubes.摩摩喳喳</v>
      </c>
      <c r="D82" s="91">
        <v>2</v>
      </c>
      <c r="E82" s="77"/>
    </row>
    <row r="83" spans="1:5" ht="18.5" x14ac:dyDescent="0.45">
      <c r="A83" s="106">
        <v>202111040</v>
      </c>
      <c r="B83" s="55" t="s">
        <v>667</v>
      </c>
      <c r="C83" t="str">
        <f>VLOOKUP(B83,summary!$A$5:$B$5006,2,0)</f>
        <v>Pong Thai Hai (Wet) 碰大海</v>
      </c>
      <c r="D83" s="91">
        <v>5</v>
      </c>
      <c r="E83" s="77"/>
    </row>
    <row r="84" spans="1:5" ht="18.5" x14ac:dyDescent="0.45">
      <c r="A84" s="106">
        <v>202111040</v>
      </c>
      <c r="B84" s="55" t="s">
        <v>200</v>
      </c>
      <c r="C84" t="str">
        <f>VLOOKUP(B84,summary!$A$5:$B$5006,2,0)</f>
        <v>Tadpole蝌蚪</v>
      </c>
      <c r="D84" s="91">
        <v>2</v>
      </c>
      <c r="E84" s="77"/>
    </row>
    <row r="85" spans="1:5" ht="18.5" x14ac:dyDescent="0.45">
      <c r="A85" s="106">
        <v>202111040</v>
      </c>
      <c r="B85" s="55" t="s">
        <v>221</v>
      </c>
      <c r="C85" t="str">
        <f>VLOOKUP(B85,summary!$A$5:$B$5006,2,0)</f>
        <v>Jelly Powder 文头雪粉</v>
      </c>
      <c r="D85" s="91">
        <v>1</v>
      </c>
      <c r="E85" s="77"/>
    </row>
    <row r="86" spans="1:5" ht="18.5" x14ac:dyDescent="0.45">
      <c r="A86" s="106">
        <v>202111040</v>
      </c>
      <c r="B86" s="55" t="s">
        <v>254</v>
      </c>
      <c r="C86" t="str">
        <f>VLOOKUP(B86,summary!$A$5:$B$5006,2,0)</f>
        <v>Sweet Potato Powder番薯粉</v>
      </c>
      <c r="D86" s="91">
        <v>1</v>
      </c>
      <c r="E86" s="77"/>
    </row>
    <row r="87" spans="1:5" ht="18.5" x14ac:dyDescent="0.45">
      <c r="A87" s="106">
        <v>202111040</v>
      </c>
      <c r="B87" s="55" t="s">
        <v>291</v>
      </c>
      <c r="C87" t="str">
        <f>VLOOKUP(B87,summary!$A$5:$B$5006,2,0)</f>
        <v>Atap Seeds in Syrup亚嗒子</v>
      </c>
      <c r="D87" s="91">
        <v>2</v>
      </c>
      <c r="E87" s="77"/>
    </row>
    <row r="88" spans="1:5" ht="18.5" x14ac:dyDescent="0.45">
      <c r="A88" s="106">
        <v>202111040</v>
      </c>
      <c r="B88" s="55" t="s">
        <v>299</v>
      </c>
      <c r="C88" t="str">
        <f>VLOOKUP(B88,summary!$A$5:$B$5006,2,0)</f>
        <v>Red Bean红豆</v>
      </c>
      <c r="D88" s="91">
        <v>5</v>
      </c>
      <c r="E88" s="77"/>
    </row>
    <row r="89" spans="1:5" ht="18.5" x14ac:dyDescent="0.45">
      <c r="A89" s="106">
        <v>202111040</v>
      </c>
      <c r="B89" s="55" t="s">
        <v>338</v>
      </c>
      <c r="C89" t="str">
        <f>VLOOKUP(B89,summary!$A$5:$B$5006,2,0)</f>
        <v>White Wheat 大麦</v>
      </c>
      <c r="D89" s="91">
        <v>1</v>
      </c>
      <c r="E89" s="77"/>
    </row>
    <row r="90" spans="1:5" ht="18.5" x14ac:dyDescent="0.45">
      <c r="A90" s="106">
        <v>202111040</v>
      </c>
      <c r="B90" s="55" t="s">
        <v>340</v>
      </c>
      <c r="C90" t="str">
        <f>VLOOKUP(B90,summary!$A$5:$B$5006,2,0)</f>
        <v>Pearl Barley 薏米</v>
      </c>
      <c r="D90" s="91">
        <v>1</v>
      </c>
      <c r="E90" s="77"/>
    </row>
    <row r="91" spans="1:5" ht="18.5" x14ac:dyDescent="0.45">
      <c r="A91" s="106">
        <v>202111040</v>
      </c>
      <c r="B91" s="55" t="s">
        <v>359</v>
      </c>
      <c r="C91" t="str">
        <f>VLOOKUP(B91,summary!$A$5:$B$5006,2,0)</f>
        <v>Fungus黄 木耳朵</v>
      </c>
      <c r="D91" s="91">
        <v>2</v>
      </c>
      <c r="E91" s="77"/>
    </row>
    <row r="92" spans="1:5" ht="18.5" x14ac:dyDescent="0.45">
      <c r="A92" s="106">
        <v>202111040</v>
      </c>
      <c r="B92" s="55" t="s">
        <v>441</v>
      </c>
      <c r="C92" t="str">
        <f>VLOOKUP(B92,summary!$A$5:$B$5006,2,0)</f>
        <v>Longan in Syrup龙眼</v>
      </c>
      <c r="D92" s="91">
        <v>2</v>
      </c>
      <c r="E92" s="77"/>
    </row>
    <row r="93" spans="1:5" ht="18.5" x14ac:dyDescent="0.45">
      <c r="A93" s="106">
        <v>202111040</v>
      </c>
      <c r="B93" s="55" t="s">
        <v>484</v>
      </c>
      <c r="C93" t="str">
        <f>VLOOKUP(B93,summary!$A$5:$B$5006,2,0)</f>
        <v>GingKo Nut白果罐</v>
      </c>
      <c r="D93" s="91">
        <v>1</v>
      </c>
      <c r="E93" s="77"/>
    </row>
    <row r="94" spans="1:5" ht="18.5" x14ac:dyDescent="0.45">
      <c r="A94" s="106">
        <v>202111040</v>
      </c>
      <c r="B94" s="55" t="s">
        <v>492</v>
      </c>
      <c r="C94" t="str">
        <f>VLOOKUP(B94,summary!$A$5:$B$5006,2,0)</f>
        <v>Water Chestnut 马蹄 - 箱</v>
      </c>
      <c r="D94" s="91">
        <v>1</v>
      </c>
      <c r="E94" s="77"/>
    </row>
    <row r="95" spans="1:5" ht="18.5" x14ac:dyDescent="0.45">
      <c r="A95" s="106">
        <v>202111040</v>
      </c>
      <c r="B95" s="55" t="s">
        <v>495</v>
      </c>
      <c r="C95" t="str">
        <f>VLOOKUP(B95,summary!$A$5:$B$5006,2,0)</f>
        <v>Coconut Milk 椰浆</v>
      </c>
      <c r="D95" s="91">
        <v>2</v>
      </c>
      <c r="E95" s="77"/>
    </row>
    <row r="96" spans="1:5" ht="18.5" customHeight="1" x14ac:dyDescent="0.45">
      <c r="A96" s="106">
        <v>202111040</v>
      </c>
      <c r="B96" s="55" t="s">
        <v>559</v>
      </c>
      <c r="C96" t="str">
        <f>VLOOKUP(B96,summary!$A$5:$B$5006,2,0)</f>
        <v>Sweet Potato 番薯</v>
      </c>
      <c r="D96" s="91">
        <v>20</v>
      </c>
      <c r="E96" s="77"/>
    </row>
    <row r="97" spans="1:5" ht="18.5" customHeight="1" x14ac:dyDescent="0.45">
      <c r="A97" s="106">
        <v>202111040</v>
      </c>
      <c r="B97" s="55" t="s">
        <v>562</v>
      </c>
      <c r="C97" t="str">
        <f>VLOOKUP(B97,summary!$A$5:$B$5006,2,0)</f>
        <v>Yam 芋头</v>
      </c>
      <c r="D97" s="91">
        <v>3</v>
      </c>
      <c r="E97" s="77"/>
    </row>
    <row r="98" spans="1:5" ht="18.5" customHeight="1" x14ac:dyDescent="0.45">
      <c r="A98" s="106">
        <v>202111040</v>
      </c>
      <c r="B98" s="55" t="s">
        <v>565</v>
      </c>
      <c r="C98" t="str">
        <f>VLOOKUP(B98,summary!$A$5:$B$5006,2,0)</f>
        <v>Pandan Leaf 班兰叶</v>
      </c>
      <c r="D98" s="91">
        <v>7</v>
      </c>
      <c r="E98" s="77"/>
    </row>
    <row r="99" spans="1:5" ht="18.5" customHeight="1" x14ac:dyDescent="0.45">
      <c r="A99" s="106">
        <v>202111040</v>
      </c>
      <c r="B99" s="55" t="s">
        <v>566</v>
      </c>
      <c r="C99" t="str">
        <f>VLOOKUP(B99,summary!$A$5:$B$5006,2,0)</f>
        <v>Lime 酸甘</v>
      </c>
      <c r="D99" s="91">
        <v>1.5</v>
      </c>
      <c r="E99" s="77"/>
    </row>
    <row r="100" spans="1:5" ht="18.5" customHeight="1" x14ac:dyDescent="0.45">
      <c r="A100" s="106">
        <v>202111041</v>
      </c>
      <c r="B100" s="55" t="s">
        <v>658</v>
      </c>
      <c r="C100" t="str">
        <f>VLOOKUP(B100,summary!$A$5:$B$5006,2,0)</f>
        <v>Bobo Cha Cubes.摩摩喳喳</v>
      </c>
      <c r="D100" s="91">
        <v>4</v>
      </c>
      <c r="E100" s="77"/>
    </row>
    <row r="101" spans="1:5" ht="18.5" customHeight="1" x14ac:dyDescent="0.45">
      <c r="A101" s="106">
        <v>202111041</v>
      </c>
      <c r="B101" s="55" t="s">
        <v>252</v>
      </c>
      <c r="C101" t="str">
        <f>VLOOKUP(B101,summary!$A$5:$B$5006,2,0)</f>
        <v>Sweet Potato Powder番薯粉</v>
      </c>
      <c r="D101" s="91">
        <v>2</v>
      </c>
      <c r="E101" s="77"/>
    </row>
    <row r="102" spans="1:5" ht="18.5" customHeight="1" x14ac:dyDescent="0.45">
      <c r="A102" s="106">
        <v>202111041</v>
      </c>
      <c r="B102" s="55" t="s">
        <v>269</v>
      </c>
      <c r="C102" t="str">
        <f>VLOOKUP(B102,summary!$A$5:$B$5006,2,0)</f>
        <v>Potato Starch 风车粉</v>
      </c>
      <c r="D102" s="91">
        <v>2</v>
      </c>
      <c r="E102" s="77"/>
    </row>
    <row r="103" spans="1:5" ht="18.5" customHeight="1" x14ac:dyDescent="0.45">
      <c r="A103" s="106">
        <v>202111041</v>
      </c>
      <c r="B103" s="55" t="s">
        <v>291</v>
      </c>
      <c r="C103" t="str">
        <f>VLOOKUP(B103,summary!$A$5:$B$5006,2,0)</f>
        <v>Atap Seeds in Syrup亚嗒子</v>
      </c>
      <c r="D103" s="91">
        <v>3</v>
      </c>
      <c r="E103" s="77"/>
    </row>
    <row r="104" spans="1:5" ht="18.5" customHeight="1" x14ac:dyDescent="0.45">
      <c r="A104" s="106">
        <v>202111041</v>
      </c>
      <c r="B104" s="55" t="s">
        <v>299</v>
      </c>
      <c r="C104" t="str">
        <f>VLOOKUP(B104,summary!$A$5:$B$5006,2,0)</f>
        <v>Red Bean红豆</v>
      </c>
      <c r="D104" s="91">
        <v>3</v>
      </c>
      <c r="E104" s="77"/>
    </row>
    <row r="105" spans="1:5" ht="18.5" customHeight="1" x14ac:dyDescent="0.45">
      <c r="A105" s="106">
        <v>202111041</v>
      </c>
      <c r="B105" s="55" t="s">
        <v>314</v>
      </c>
      <c r="C105" t="str">
        <f>VLOOKUP(B105,summary!$A$5:$B$5006,2,0)</f>
        <v>Green Bean 绿豆</v>
      </c>
      <c r="D105" s="78">
        <v>3</v>
      </c>
      <c r="E105" s="77"/>
    </row>
    <row r="106" spans="1:5" ht="18.5" customHeight="1" x14ac:dyDescent="0.45">
      <c r="A106" s="106">
        <v>202111041</v>
      </c>
      <c r="B106" s="55" t="s">
        <v>331</v>
      </c>
      <c r="C106" t="str">
        <f>VLOOKUP(B106,summary!$A$5:$B$5006,2,0)</f>
        <v>Black Glutinous Rice 黑糯米</v>
      </c>
      <c r="D106" s="78">
        <v>2</v>
      </c>
      <c r="E106" s="77"/>
    </row>
    <row r="107" spans="1:5" ht="18.5" customHeight="1" x14ac:dyDescent="0.45">
      <c r="A107" s="106">
        <v>202111041</v>
      </c>
      <c r="B107" s="55" t="s">
        <v>338</v>
      </c>
      <c r="C107" t="str">
        <f>VLOOKUP(B107,summary!$A$5:$B$5006,2,0)</f>
        <v>White Wheat 大麦</v>
      </c>
      <c r="D107" s="78">
        <v>1</v>
      </c>
      <c r="E107" s="77"/>
    </row>
    <row r="108" spans="1:5" ht="18.5" customHeight="1" x14ac:dyDescent="0.45">
      <c r="A108" s="106">
        <v>202111041</v>
      </c>
      <c r="B108" s="55" t="s">
        <v>359</v>
      </c>
      <c r="C108" t="str">
        <f>VLOOKUP(B108,summary!$A$5:$B$5006,2,0)</f>
        <v>Fungus黄 木耳朵</v>
      </c>
      <c r="D108" s="78">
        <v>1</v>
      </c>
      <c r="E108" s="77"/>
    </row>
    <row r="109" spans="1:5" ht="18.5" customHeight="1" x14ac:dyDescent="0.45">
      <c r="A109" s="106">
        <v>202111041</v>
      </c>
      <c r="B109" s="55" t="s">
        <v>426</v>
      </c>
      <c r="C109" t="str">
        <f>VLOOKUP(B109,summary!$A$5:$B$5006,2,0)</f>
        <v>Sea Coconut海底椰</v>
      </c>
      <c r="D109" s="78">
        <v>1</v>
      </c>
      <c r="E109" s="77"/>
    </row>
    <row r="110" spans="1:5" ht="18.5" customHeight="1" x14ac:dyDescent="0.45">
      <c r="A110" s="106">
        <v>202111041</v>
      </c>
      <c r="B110" s="55" t="s">
        <v>458</v>
      </c>
      <c r="C110" t="str">
        <f>VLOOKUP(B110,summary!$A$5:$B$5006,2,0)</f>
        <v>Cream Corn玉米浆</v>
      </c>
      <c r="D110" s="78">
        <v>1</v>
      </c>
      <c r="E110" s="77"/>
    </row>
    <row r="111" spans="1:5" ht="18.5" customHeight="1" x14ac:dyDescent="0.45">
      <c r="A111" s="106">
        <v>202111041</v>
      </c>
      <c r="B111" s="55" t="s">
        <v>461</v>
      </c>
      <c r="C111" t="str">
        <f>VLOOKUP(B111,summary!$A$5:$B$5006,2,0)</f>
        <v>Whole Corn玉米粒</v>
      </c>
      <c r="D111" s="78">
        <v>1</v>
      </c>
      <c r="E111" s="77"/>
    </row>
    <row r="112" spans="1:5" ht="18.5" customHeight="1" x14ac:dyDescent="0.45">
      <c r="A112" s="106">
        <v>202111041</v>
      </c>
      <c r="B112" s="55" t="s">
        <v>484</v>
      </c>
      <c r="C112" t="str">
        <f>VLOOKUP(B112,summary!$A$5:$B$5006,2,0)</f>
        <v>GingKo Nut白果罐</v>
      </c>
      <c r="D112" s="78">
        <v>1</v>
      </c>
      <c r="E112" s="77"/>
    </row>
    <row r="113" spans="1:5" ht="18.5" customHeight="1" x14ac:dyDescent="0.45">
      <c r="A113" s="106">
        <v>202111041</v>
      </c>
      <c r="B113" s="55" t="s">
        <v>495</v>
      </c>
      <c r="C113" t="str">
        <f>VLOOKUP(B113,summary!$A$5:$B$5006,2,0)</f>
        <v>Coconut Milk 椰浆</v>
      </c>
      <c r="D113" s="78">
        <v>2</v>
      </c>
      <c r="E113" s="77"/>
    </row>
    <row r="114" spans="1:5" ht="18.5" customHeight="1" x14ac:dyDescent="0.45">
      <c r="A114" s="106">
        <v>202111041</v>
      </c>
      <c r="B114" s="55" t="s">
        <v>533</v>
      </c>
      <c r="C114" t="str">
        <f>VLOOKUP(B114,summary!$A$5:$B$5006,2,0)</f>
        <v>Brown Sugar 黑糖</v>
      </c>
      <c r="D114" s="78">
        <v>2</v>
      </c>
      <c r="E114" s="77"/>
    </row>
    <row r="115" spans="1:5" ht="18.5" customHeight="1" x14ac:dyDescent="0.45">
      <c r="A115" s="106">
        <v>202111041</v>
      </c>
      <c r="B115" s="55" t="s">
        <v>558</v>
      </c>
      <c r="C115" t="str">
        <f>VLOOKUP(B115,summary!$A$5:$B$5006,2,0)</f>
        <v>Tapioca木薯</v>
      </c>
      <c r="D115" s="78">
        <v>10</v>
      </c>
      <c r="E115" s="77"/>
    </row>
    <row r="116" spans="1:5" ht="18.5" customHeight="1" x14ac:dyDescent="0.45">
      <c r="A116" s="106">
        <v>202111041</v>
      </c>
      <c r="B116" s="55" t="s">
        <v>565</v>
      </c>
      <c r="C116" t="str">
        <f>VLOOKUP(B116,summary!$A$5:$B$5006,2,0)</f>
        <v>Pandan Leaf 班兰叶</v>
      </c>
      <c r="D116" s="78">
        <v>2</v>
      </c>
      <c r="E116" s="77"/>
    </row>
    <row r="117" spans="1:5" ht="18.5" customHeight="1" x14ac:dyDescent="0.45">
      <c r="A117" s="106">
        <v>202111041</v>
      </c>
      <c r="B117" s="55" t="s">
        <v>566</v>
      </c>
      <c r="C117" t="str">
        <f>VLOOKUP(B117,summary!$A$5:$B$5006,2,0)</f>
        <v>Lime 酸甘</v>
      </c>
      <c r="D117" s="78">
        <v>1</v>
      </c>
      <c r="E117" s="77"/>
    </row>
    <row r="118" spans="1:5" ht="18.5" customHeight="1" x14ac:dyDescent="0.45">
      <c r="A118" s="106">
        <v>202111042</v>
      </c>
      <c r="B118" s="55" t="s">
        <v>291</v>
      </c>
      <c r="C118" t="str">
        <f>VLOOKUP(B118,summary!$A$5:$B$5006,2,0)</f>
        <v>Atap Seeds in Syrup亚嗒子</v>
      </c>
      <c r="D118" s="78">
        <v>1</v>
      </c>
      <c r="E118" s="77"/>
    </row>
    <row r="119" spans="1:5" ht="18.5" customHeight="1" x14ac:dyDescent="0.45">
      <c r="A119" s="106">
        <v>202111042</v>
      </c>
      <c r="B119" s="55" t="s">
        <v>351</v>
      </c>
      <c r="C119" t="str">
        <f>VLOOKUP(B119,summary!$A$5:$B$5006,2,0)</f>
        <v>Dried Longan 龙眼干</v>
      </c>
      <c r="D119" s="78">
        <v>1</v>
      </c>
      <c r="E119" s="77"/>
    </row>
    <row r="120" spans="1:5" ht="18.5" customHeight="1" x14ac:dyDescent="0.45">
      <c r="A120" s="106">
        <v>202111042</v>
      </c>
      <c r="B120" s="55" t="s">
        <v>294</v>
      </c>
      <c r="C120" t="str">
        <f>VLOOKUP(B120,summary!$A$5:$B$5006,2,0)</f>
        <v>Chin Chow  仙 草</v>
      </c>
      <c r="D120" s="78">
        <v>1</v>
      </c>
      <c r="E120" s="77"/>
    </row>
    <row r="121" spans="1:5" ht="18.5" customHeight="1" x14ac:dyDescent="0.45">
      <c r="A121" s="106">
        <v>202111042</v>
      </c>
      <c r="B121" s="55" t="s">
        <v>364</v>
      </c>
      <c r="C121" t="str">
        <f>VLOOKUP(B121,summary!$A$5:$B$5006,2,0)</f>
        <v>Red Date 红枣</v>
      </c>
      <c r="D121" s="78">
        <v>1</v>
      </c>
      <c r="E121" s="77"/>
    </row>
    <row r="122" spans="1:5" ht="18.5" customHeight="1" x14ac:dyDescent="0.45">
      <c r="A122" s="106">
        <v>202111042</v>
      </c>
      <c r="B122" s="55" t="s">
        <v>299</v>
      </c>
      <c r="C122" t="str">
        <f>VLOOKUP(B122,summary!$A$5:$B$5006,2,0)</f>
        <v>Red Bean红豆</v>
      </c>
      <c r="D122" s="78">
        <v>1</v>
      </c>
      <c r="E122" s="77"/>
    </row>
    <row r="123" spans="1:5" ht="18.5" customHeight="1" x14ac:dyDescent="0.45">
      <c r="A123" s="106">
        <v>202111042</v>
      </c>
      <c r="B123" s="55" t="s">
        <v>254</v>
      </c>
      <c r="C123" t="str">
        <f>VLOOKUP(B123,summary!$A$5:$B$5006,2,0)</f>
        <v>Sweet Potato Powder番薯粉</v>
      </c>
      <c r="D123" s="78">
        <v>1</v>
      </c>
      <c r="E123" s="77"/>
    </row>
    <row r="124" spans="1:5" ht="18.5" customHeight="1" x14ac:dyDescent="0.45">
      <c r="A124" s="106">
        <v>202111042</v>
      </c>
      <c r="B124" s="55" t="s">
        <v>660</v>
      </c>
      <c r="C124" t="str">
        <f>VLOOKUP(B124,summary!$A$5:$B$5006,2,0)</f>
        <v>Chendol浆咯</v>
      </c>
      <c r="D124" s="78">
        <v>1</v>
      </c>
      <c r="E124" s="77"/>
    </row>
    <row r="125" spans="1:5" ht="18.5" customHeight="1" x14ac:dyDescent="0.45">
      <c r="A125" s="106">
        <v>202111042</v>
      </c>
      <c r="B125" s="55" t="s">
        <v>297</v>
      </c>
      <c r="C125" t="str">
        <f>VLOOKUP(B125,summary!$A$5:$B$5006,2,0)</f>
        <v>GingKo Nut (Peel off)白果仁</v>
      </c>
      <c r="D125" s="78">
        <v>1</v>
      </c>
      <c r="E125" s="77"/>
    </row>
    <row r="126" spans="1:5" ht="18.5" customHeight="1" x14ac:dyDescent="0.45">
      <c r="A126" s="106">
        <v>202111042</v>
      </c>
      <c r="B126" s="55" t="s">
        <v>545</v>
      </c>
      <c r="C126" t="str">
        <f>VLOOKUP(B126,summary!$A$5:$B$5006,2,0)</f>
        <v>Coconut Sugar椰糖</v>
      </c>
      <c r="D126" s="78">
        <v>1</v>
      </c>
      <c r="E126" s="77"/>
    </row>
    <row r="127" spans="1:5" ht="18.5" customHeight="1" x14ac:dyDescent="0.45">
      <c r="A127" s="106">
        <v>202111042</v>
      </c>
      <c r="B127" s="55" t="s">
        <v>446</v>
      </c>
      <c r="C127" t="str">
        <f>VLOOKUP(B127,summary!$A$5:$B$5006,2,0)</f>
        <v>Lychee in Syrup荔枝</v>
      </c>
      <c r="D127" s="78">
        <v>3</v>
      </c>
      <c r="E127" s="77"/>
    </row>
    <row r="128" spans="1:5" ht="18.5" customHeight="1" x14ac:dyDescent="0.45">
      <c r="A128" s="106">
        <v>202111042</v>
      </c>
      <c r="B128" s="55" t="s">
        <v>559</v>
      </c>
      <c r="C128" t="str">
        <f>VLOOKUP(B128,summary!$A$5:$B$5006,2,0)</f>
        <v>Sweet Potato 番薯</v>
      </c>
      <c r="D128" s="78">
        <v>2</v>
      </c>
      <c r="E128" s="77"/>
    </row>
    <row r="129" spans="1:5" ht="18.5" customHeight="1" x14ac:dyDescent="0.45">
      <c r="A129" s="106">
        <v>202111042</v>
      </c>
      <c r="B129" s="55" t="s">
        <v>565</v>
      </c>
      <c r="C129" t="str">
        <f>VLOOKUP(B129,summary!$A$5:$B$5006,2,0)</f>
        <v>Pandan Leaf 班兰叶</v>
      </c>
      <c r="D129" s="78">
        <v>1</v>
      </c>
      <c r="E129" s="77"/>
    </row>
    <row r="130" spans="1:5" ht="18.5" customHeight="1" x14ac:dyDescent="0.45">
      <c r="A130" s="106">
        <v>202111042</v>
      </c>
      <c r="B130" s="55" t="s">
        <v>578</v>
      </c>
      <c r="C130" t="str">
        <f>VLOOKUP(B130,summary!$A$5:$B$5006,2,0)</f>
        <v>Yu Tiao 油条</v>
      </c>
      <c r="D130" s="78">
        <v>10</v>
      </c>
      <c r="E130" s="77"/>
    </row>
    <row r="131" spans="1:5" ht="18.5" customHeight="1" x14ac:dyDescent="0.45">
      <c r="A131" s="106">
        <v>202111043</v>
      </c>
      <c r="B131" s="55" t="s">
        <v>646</v>
      </c>
      <c r="C131" t="str">
        <f>VLOOKUP(B131,summary!$A$5:$B$5006,2,0)</f>
        <v>Durian Puree 榴莲</v>
      </c>
      <c r="D131" s="78">
        <v>1</v>
      </c>
      <c r="E131" s="77"/>
    </row>
    <row r="132" spans="1:5" ht="18.5" customHeight="1" x14ac:dyDescent="0.45">
      <c r="A132" s="106">
        <v>202111043</v>
      </c>
      <c r="B132" s="55" t="s">
        <v>647</v>
      </c>
      <c r="C132" t="str">
        <f>VLOOKUP(B132,summary!$A$5:$B$5006,2,0)</f>
        <v>Mango Puree芒果</v>
      </c>
      <c r="D132" s="78">
        <v>1</v>
      </c>
      <c r="E132" s="77"/>
    </row>
    <row r="133" spans="1:5" ht="18.5" customHeight="1" x14ac:dyDescent="0.45">
      <c r="A133" s="106">
        <v>202111043</v>
      </c>
      <c r="B133" s="55" t="s">
        <v>660</v>
      </c>
      <c r="C133" t="str">
        <f>VLOOKUP(B133,summary!$A$5:$B$5006,2,0)</f>
        <v>Chendol浆咯</v>
      </c>
      <c r="D133" s="78">
        <v>1</v>
      </c>
      <c r="E133" s="77"/>
    </row>
    <row r="134" spans="1:5" ht="18.5" customHeight="1" x14ac:dyDescent="0.45">
      <c r="A134" s="106">
        <v>202111043</v>
      </c>
      <c r="B134" s="55" t="s">
        <v>200</v>
      </c>
      <c r="C134" t="str">
        <f>VLOOKUP(B134,summary!$A$5:$B$5006,2,0)</f>
        <v>Tadpole蝌蚪</v>
      </c>
      <c r="D134" s="78">
        <v>1</v>
      </c>
      <c r="E134" s="77"/>
    </row>
    <row r="135" spans="1:5" ht="18.5" customHeight="1" x14ac:dyDescent="0.45">
      <c r="A135" s="106">
        <v>202111043</v>
      </c>
      <c r="B135" s="55" t="s">
        <v>291</v>
      </c>
      <c r="C135" t="str">
        <f>VLOOKUP(B135,summary!$A$5:$B$5006,2,0)</f>
        <v>Atap Seeds in Syrup亚嗒子</v>
      </c>
      <c r="D135" s="78">
        <v>1</v>
      </c>
      <c r="E135" s="77"/>
    </row>
    <row r="136" spans="1:5" ht="18.5" customHeight="1" x14ac:dyDescent="0.45">
      <c r="A136" s="106">
        <v>202111043</v>
      </c>
      <c r="B136" s="55" t="s">
        <v>384</v>
      </c>
      <c r="C136" t="str">
        <f>VLOOKUP(B136,summary!$A$5:$B$5006,2,0)</f>
        <v>Coco Syrup 可可糖浆</v>
      </c>
      <c r="D136" s="78">
        <v>1</v>
      </c>
      <c r="E136" s="77"/>
    </row>
    <row r="137" spans="1:5" ht="18.5" customHeight="1" x14ac:dyDescent="0.45">
      <c r="A137" s="106">
        <v>202111043</v>
      </c>
      <c r="B137" s="55" t="s">
        <v>501</v>
      </c>
      <c r="C137" t="str">
        <f>VLOOKUP(B137,summary!$A$5:$B$5006,2,0)</f>
        <v>Coconut Milk 椰浆</v>
      </c>
      <c r="D137" s="78">
        <v>1</v>
      </c>
      <c r="E137" s="77"/>
    </row>
    <row r="138" spans="1:5" ht="18.5" customHeight="1" x14ac:dyDescent="0.45">
      <c r="A138" s="106">
        <v>202111043</v>
      </c>
      <c r="B138" s="55" t="s">
        <v>537</v>
      </c>
      <c r="C138" t="str">
        <f>VLOOKUP(B138,summary!$A$5:$B$5006,2,0)</f>
        <v>Fine Sugar 白糖</v>
      </c>
      <c r="D138" s="78">
        <v>1</v>
      </c>
      <c r="E138" s="77"/>
    </row>
    <row r="139" spans="1:5" ht="18.5" customHeight="1" x14ac:dyDescent="0.45">
      <c r="A139" s="106">
        <v>202111043</v>
      </c>
      <c r="B139" s="55" t="s">
        <v>559</v>
      </c>
      <c r="C139" t="str">
        <f>VLOOKUP(B139,summary!$A$5:$B$5006,2,0)</f>
        <v>Sweet Potato 番薯</v>
      </c>
      <c r="D139" s="78">
        <v>5</v>
      </c>
      <c r="E139" s="77"/>
    </row>
    <row r="140" spans="1:5" ht="18.5" customHeight="1" x14ac:dyDescent="0.45">
      <c r="A140" s="106">
        <v>202111043</v>
      </c>
      <c r="B140" s="55" t="s">
        <v>565</v>
      </c>
      <c r="C140" t="str">
        <f>VLOOKUP(B140,summary!$A$5:$B$5006,2,0)</f>
        <v>Pandan Leaf 班兰叶</v>
      </c>
      <c r="D140" s="78">
        <v>1</v>
      </c>
      <c r="E140" s="77"/>
    </row>
    <row r="141" spans="1:5" ht="18.5" customHeight="1" x14ac:dyDescent="0.45">
      <c r="A141" s="106">
        <v>202111043</v>
      </c>
      <c r="B141" s="55" t="s">
        <v>579</v>
      </c>
      <c r="C141" t="str">
        <f>VLOOKUP(B141,summary!$A$5:$B$5006,2,0)</f>
        <v>Food Coloring - Liquid)颜色-水</v>
      </c>
      <c r="D141" s="78">
        <v>1</v>
      </c>
      <c r="E141" s="77"/>
    </row>
    <row r="142" spans="1:5" ht="18.5" customHeight="1" x14ac:dyDescent="0.45">
      <c r="A142" s="106">
        <v>202111043</v>
      </c>
      <c r="B142" s="55" t="s">
        <v>583</v>
      </c>
      <c r="C142" t="str">
        <f>VLOOKUP(B142,summary!$A$5:$B$5006,2,0)</f>
        <v>Food Coloring - Liquid)颜色-水</v>
      </c>
      <c r="D142" s="78">
        <v>1</v>
      </c>
      <c r="E142" s="77"/>
    </row>
    <row r="143" spans="1:5" ht="18.5" customHeight="1" x14ac:dyDescent="0.45">
      <c r="A143" s="106">
        <v>202111044</v>
      </c>
      <c r="B143" s="55" t="s">
        <v>662</v>
      </c>
      <c r="C143" t="str">
        <f>VLOOKUP(B143,summary!$A$5:$B$5006,2,0)</f>
        <v>Coconut Sugar Syrup 椰糖汁</v>
      </c>
      <c r="D143" s="78">
        <v>4</v>
      </c>
      <c r="E143" s="77"/>
    </row>
    <row r="144" spans="1:5" ht="18.5" customHeight="1" x14ac:dyDescent="0.45">
      <c r="A144" s="106">
        <v>202111044</v>
      </c>
      <c r="B144" s="55" t="s">
        <v>299</v>
      </c>
      <c r="C144" t="str">
        <f>VLOOKUP(B144,summary!$A$5:$B$5006,2,0)</f>
        <v>Red Bean红豆</v>
      </c>
      <c r="D144" s="78">
        <v>2</v>
      </c>
      <c r="E144" s="77"/>
    </row>
    <row r="145" spans="1:5" ht="18.5" customHeight="1" x14ac:dyDescent="0.45">
      <c r="A145" s="106">
        <v>202111044</v>
      </c>
      <c r="B145" s="55" t="s">
        <v>314</v>
      </c>
      <c r="C145" t="str">
        <f>VLOOKUP(B145,summary!$A$5:$B$5006,2,0)</f>
        <v>Green Bean 绿豆</v>
      </c>
      <c r="D145" s="78">
        <v>1</v>
      </c>
      <c r="E145" s="77"/>
    </row>
    <row r="146" spans="1:5" ht="18.5" customHeight="1" x14ac:dyDescent="0.45">
      <c r="A146" s="106">
        <v>202111044</v>
      </c>
      <c r="B146" s="55" t="s">
        <v>322</v>
      </c>
      <c r="C146" t="str">
        <f>VLOOKUP(B146,summary!$A$5:$B$5006,2,0)</f>
        <v>Split Green Mung Bean豆畔</v>
      </c>
      <c r="D146" s="78">
        <v>1</v>
      </c>
      <c r="E146" s="77"/>
    </row>
    <row r="147" spans="1:5" ht="18.5" customHeight="1" x14ac:dyDescent="0.45">
      <c r="A147" s="106">
        <v>202111044</v>
      </c>
      <c r="B147" s="55" t="s">
        <v>331</v>
      </c>
      <c r="C147" t="str">
        <f>VLOOKUP(B147,summary!$A$5:$B$5006,2,0)</f>
        <v>Black Glutinous Rice 黑糯米</v>
      </c>
      <c r="D147" s="78">
        <v>1</v>
      </c>
      <c r="E147" s="77"/>
    </row>
    <row r="148" spans="1:5" ht="18.5" customHeight="1" x14ac:dyDescent="0.45">
      <c r="A148" s="106">
        <v>202111044</v>
      </c>
      <c r="B148" s="55" t="s">
        <v>433</v>
      </c>
      <c r="C148" t="str">
        <f>VLOOKUP(B148,summary!$A$5:$B$5006,2,0)</f>
        <v>Sea Coconut海底椰</v>
      </c>
      <c r="D148" s="78">
        <v>2</v>
      </c>
      <c r="E148" s="77"/>
    </row>
    <row r="149" spans="1:5" ht="18.5" customHeight="1" x14ac:dyDescent="0.45">
      <c r="A149" s="106">
        <v>202111044</v>
      </c>
      <c r="B149" s="55" t="s">
        <v>441</v>
      </c>
      <c r="C149" t="str">
        <f>VLOOKUP(B149,summary!$A$5:$B$5006,2,0)</f>
        <v>Longan in Syrup龙眼</v>
      </c>
      <c r="D149" s="78">
        <v>1</v>
      </c>
      <c r="E149" s="77"/>
    </row>
    <row r="150" spans="1:5" ht="18.5" customHeight="1" x14ac:dyDescent="0.45">
      <c r="A150" s="106">
        <v>202111044</v>
      </c>
      <c r="B150" s="55" t="s">
        <v>450</v>
      </c>
      <c r="C150" t="str">
        <f>VLOOKUP(B150,summary!$A$5:$B$5006,2,0)</f>
        <v>Lychee in Syrup荔枝</v>
      </c>
      <c r="D150" s="78">
        <v>1</v>
      </c>
      <c r="E150" s="77"/>
    </row>
    <row r="151" spans="1:5" ht="18.5" customHeight="1" x14ac:dyDescent="0.45">
      <c r="A151" s="106">
        <v>202111044</v>
      </c>
      <c r="B151" s="55" t="s">
        <v>458</v>
      </c>
      <c r="C151" t="str">
        <f>VLOOKUP(B151,summary!$A$5:$B$5006,2,0)</f>
        <v>Cream Corn玉米浆</v>
      </c>
      <c r="D151" s="78">
        <v>2</v>
      </c>
      <c r="E151" s="77"/>
    </row>
    <row r="152" spans="1:5" ht="18.5" customHeight="1" x14ac:dyDescent="0.45">
      <c r="A152" s="106">
        <v>202111044</v>
      </c>
      <c r="B152" s="55" t="s">
        <v>461</v>
      </c>
      <c r="C152" t="str">
        <f>VLOOKUP(B152,summary!$A$5:$B$5006,2,0)</f>
        <v>Whole Corn玉米粒</v>
      </c>
      <c r="D152" s="78">
        <v>1</v>
      </c>
      <c r="E152" s="77"/>
    </row>
    <row r="153" spans="1:5" ht="18.5" customHeight="1" x14ac:dyDescent="0.45">
      <c r="A153" s="106">
        <v>202111044</v>
      </c>
      <c r="B153" s="55" t="s">
        <v>495</v>
      </c>
      <c r="C153" t="str">
        <f>VLOOKUP(B153,summary!$A$5:$B$5006,2,0)</f>
        <v>Coconut Milk 椰浆</v>
      </c>
      <c r="D153" s="78">
        <v>1</v>
      </c>
      <c r="E153" s="77"/>
    </row>
    <row r="154" spans="1:5" ht="18.5" customHeight="1" x14ac:dyDescent="0.45">
      <c r="A154" s="106">
        <v>202111044</v>
      </c>
      <c r="B154" s="55" t="s">
        <v>578</v>
      </c>
      <c r="C154" t="str">
        <f>VLOOKUP(B154,summary!$A$5:$B$5006,2,0)</f>
        <v>Yu Tiao 油条</v>
      </c>
      <c r="D154" s="78">
        <v>20</v>
      </c>
      <c r="E154" s="77"/>
    </row>
    <row r="155" spans="1:5" ht="18.5" customHeight="1" x14ac:dyDescent="0.45">
      <c r="A155" s="106">
        <v>202111045</v>
      </c>
      <c r="B155" s="55" t="s">
        <v>300</v>
      </c>
      <c r="C155" t="str">
        <f>VLOOKUP(B155,summary!$A$5:$B$5006,2,0)</f>
        <v>Red Bean红豆</v>
      </c>
      <c r="D155" s="78">
        <v>1</v>
      </c>
      <c r="E155" s="77"/>
    </row>
    <row r="156" spans="1:5" ht="18.5" customHeight="1" x14ac:dyDescent="0.45">
      <c r="A156" s="106">
        <v>202111045</v>
      </c>
      <c r="B156" s="55" t="s">
        <v>315</v>
      </c>
      <c r="C156" t="str">
        <f>VLOOKUP(B156,summary!$A$5:$B$5006,2,0)</f>
        <v>Green Bean 绿豆</v>
      </c>
      <c r="D156" s="78">
        <v>1</v>
      </c>
      <c r="E156" s="77"/>
    </row>
    <row r="157" spans="1:5" ht="18.5" customHeight="1" x14ac:dyDescent="0.45">
      <c r="A157" s="106">
        <v>202111045</v>
      </c>
      <c r="B157" s="55" t="s">
        <v>324</v>
      </c>
      <c r="C157" t="str">
        <f>VLOOKUP(B157,summary!$A$5:$B$5006,2,0)</f>
        <v>Split Green Mung Bean豆畔</v>
      </c>
      <c r="D157" s="78">
        <v>1</v>
      </c>
      <c r="E157" s="77"/>
    </row>
    <row r="158" spans="1:5" ht="18.5" customHeight="1" x14ac:dyDescent="0.45">
      <c r="A158" s="106">
        <v>202111045</v>
      </c>
      <c r="B158" s="55" t="s">
        <v>332</v>
      </c>
      <c r="C158" t="str">
        <f>VLOOKUP(B158,summary!$A$5:$B$5006,2,0)</f>
        <v>Black Glutinous Rice 黑糯米</v>
      </c>
      <c r="D158" s="78">
        <v>1</v>
      </c>
      <c r="E158" s="77"/>
    </row>
    <row r="159" spans="1:5" ht="18.5" customHeight="1" x14ac:dyDescent="0.45">
      <c r="A159" s="106">
        <v>202111045</v>
      </c>
      <c r="B159" s="55" t="s">
        <v>361</v>
      </c>
      <c r="C159" t="str">
        <f>VLOOKUP(B159,summary!$A$5:$B$5006,2,0)</f>
        <v>Lotus Seed 莲子(无）</v>
      </c>
      <c r="D159" s="78">
        <v>2</v>
      </c>
      <c r="E159" s="77"/>
    </row>
    <row r="160" spans="1:5" ht="18.5" customHeight="1" x14ac:dyDescent="0.45">
      <c r="A160" s="106">
        <v>202111045</v>
      </c>
      <c r="B160" s="55" t="s">
        <v>369</v>
      </c>
      <c r="C160" t="str">
        <f>VLOOKUP(B160,summary!$A$5:$B$5006,2,0)</f>
        <v>GingKo Nut白果粒</v>
      </c>
      <c r="D160" s="78">
        <v>0</v>
      </c>
      <c r="E160" s="77"/>
    </row>
    <row r="161" spans="1:8" ht="18.5" customHeight="1" x14ac:dyDescent="0.45">
      <c r="A161" s="106">
        <v>202111045</v>
      </c>
      <c r="B161" s="55" t="s">
        <v>559</v>
      </c>
      <c r="C161" t="str">
        <f>VLOOKUP(B161,summary!$A$5:$B$5006,2,0)</f>
        <v>Sweet Potato 番薯</v>
      </c>
      <c r="D161" s="78">
        <v>5</v>
      </c>
      <c r="E161" s="77"/>
    </row>
    <row r="162" spans="1:8" ht="18.5" customHeight="1" x14ac:dyDescent="0.45">
      <c r="A162" s="106">
        <v>202111045</v>
      </c>
      <c r="B162" s="55" t="s">
        <v>562</v>
      </c>
      <c r="C162" t="str">
        <f>VLOOKUP(B162,summary!$A$5:$B$5006,2,0)</f>
        <v>Yam 芋头</v>
      </c>
      <c r="D162" s="78">
        <v>1</v>
      </c>
      <c r="E162" s="77"/>
    </row>
    <row r="163" spans="1:8" ht="18.5" customHeight="1" x14ac:dyDescent="0.45">
      <c r="A163" s="106">
        <v>202111045</v>
      </c>
      <c r="B163" s="55" t="s">
        <v>565</v>
      </c>
      <c r="C163" t="str">
        <f>VLOOKUP(B163,summary!$A$5:$B$5006,2,0)</f>
        <v>Pandan Leaf 班兰叶</v>
      </c>
      <c r="D163" s="78">
        <v>4</v>
      </c>
      <c r="E163" s="77"/>
    </row>
    <row r="164" spans="1:8" ht="18.5" customHeight="1" x14ac:dyDescent="0.45">
      <c r="A164" s="106">
        <v>202111045</v>
      </c>
      <c r="B164" s="55" t="s">
        <v>558</v>
      </c>
      <c r="C164" t="str">
        <f>VLOOKUP(B164,summary!$A$5:$B$5006,2,0)</f>
        <v>Tapioca木薯</v>
      </c>
      <c r="D164" s="78">
        <v>2</v>
      </c>
      <c r="E164" s="77"/>
    </row>
    <row r="165" spans="1:8" ht="18.5" customHeight="1" x14ac:dyDescent="0.45">
      <c r="A165" s="106">
        <v>202111046</v>
      </c>
      <c r="B165" s="55" t="s">
        <v>200</v>
      </c>
      <c r="C165" t="str">
        <f>VLOOKUP(B165,summary!$A$5:$B$5006,2,0)</f>
        <v>Tadpole蝌蚪</v>
      </c>
      <c r="D165" s="78">
        <v>1</v>
      </c>
      <c r="E165" s="77"/>
    </row>
    <row r="166" spans="1:8" ht="18.5" customHeight="1" x14ac:dyDescent="0.45">
      <c r="A166" s="106">
        <v>202111046</v>
      </c>
      <c r="B166" s="55" t="s">
        <v>294</v>
      </c>
      <c r="C166" t="str">
        <f>VLOOKUP(B166,summary!$A$5:$B$5006,2,0)</f>
        <v>Chin Chow  仙 草</v>
      </c>
      <c r="D166" s="78">
        <v>1</v>
      </c>
      <c r="E166" s="77"/>
    </row>
    <row r="167" spans="1:8" ht="18.5" customHeight="1" x14ac:dyDescent="0.45">
      <c r="A167" s="106">
        <v>202111046</v>
      </c>
      <c r="B167" s="55" t="s">
        <v>331</v>
      </c>
      <c r="C167" t="str">
        <f>VLOOKUP(B167,summary!$A$5:$B$5006,2,0)</f>
        <v>Black Glutinous Rice 黑糯米</v>
      </c>
      <c r="D167" s="78">
        <v>1</v>
      </c>
      <c r="E167" s="77"/>
    </row>
    <row r="168" spans="1:8" ht="18.5" customHeight="1" x14ac:dyDescent="0.45">
      <c r="A168" s="106">
        <v>202111046</v>
      </c>
      <c r="B168" s="55" t="s">
        <v>436</v>
      </c>
      <c r="C168" t="str">
        <f>VLOOKUP(B168,summary!$A$5:$B$5006,2,0)</f>
        <v>Nata De Coco椰果芊 15mm</v>
      </c>
      <c r="D168" s="78">
        <v>1</v>
      </c>
      <c r="E168" s="77"/>
    </row>
    <row r="169" spans="1:8" ht="18.5" customHeight="1" x14ac:dyDescent="0.45">
      <c r="A169" s="106">
        <v>202111046</v>
      </c>
      <c r="B169" s="55" t="s">
        <v>433</v>
      </c>
      <c r="C169" t="str">
        <f>VLOOKUP(B169,summary!$A$5:$B$5006,2,0)</f>
        <v>Sea Coconut海底椰</v>
      </c>
      <c r="D169" s="78">
        <v>1</v>
      </c>
      <c r="E169" s="77"/>
    </row>
    <row r="170" spans="1:8" ht="18.5" customHeight="1" x14ac:dyDescent="0.45">
      <c r="A170" s="106">
        <v>202111046</v>
      </c>
      <c r="B170" s="55" t="s">
        <v>562</v>
      </c>
      <c r="C170" t="str">
        <f>VLOOKUP(B170,summary!$A$5:$B$5006,2,0)</f>
        <v>Yam 芋头</v>
      </c>
      <c r="D170" s="78">
        <v>2</v>
      </c>
      <c r="E170" s="77"/>
    </row>
    <row r="171" spans="1:8" ht="18.5" customHeight="1" x14ac:dyDescent="0.45">
      <c r="A171" s="106">
        <v>202111046</v>
      </c>
      <c r="B171" s="55" t="s">
        <v>566</v>
      </c>
      <c r="C171" t="str">
        <f>VLOOKUP(B171,summary!$A$5:$B$5006,2,0)</f>
        <v>Lime 酸甘</v>
      </c>
      <c r="D171" s="78">
        <v>1</v>
      </c>
      <c r="E171" s="77"/>
    </row>
    <row r="172" spans="1:8" ht="18.5" customHeight="1" x14ac:dyDescent="0.45">
      <c r="A172" s="106">
        <v>202111046</v>
      </c>
      <c r="B172" s="55" t="s">
        <v>559</v>
      </c>
      <c r="C172" t="str">
        <f>VLOOKUP(B172,summary!$A$5:$B$5006,2,0)</f>
        <v>Sweet Potato 番薯</v>
      </c>
      <c r="D172" s="78">
        <v>10</v>
      </c>
      <c r="E172" s="77"/>
    </row>
    <row r="173" spans="1:8" ht="18.5" customHeight="1" x14ac:dyDescent="0.45">
      <c r="A173" s="106">
        <v>202111047</v>
      </c>
      <c r="B173" s="55" t="s">
        <v>932</v>
      </c>
      <c r="C173" s="107" t="e">
        <f>VLOOKUP(B173,summary!$A$5:$B$5006,2,0)</f>
        <v>#N/A</v>
      </c>
      <c r="D173" s="78">
        <v>1</v>
      </c>
      <c r="E173" s="77"/>
      <c r="F173" s="107" t="s">
        <v>933</v>
      </c>
      <c r="G173" s="107"/>
      <c r="H173" s="107"/>
    </row>
    <row r="174" spans="1:8" ht="18.5" customHeight="1" x14ac:dyDescent="0.45">
      <c r="A174" s="106">
        <v>202111048</v>
      </c>
      <c r="B174" s="55" t="s">
        <v>646</v>
      </c>
      <c r="C174" t="str">
        <f>VLOOKUP(B174,summary!$A$5:$B$5006,2,0)</f>
        <v>Durian Puree 榴莲</v>
      </c>
      <c r="D174" s="78">
        <v>1</v>
      </c>
      <c r="E174" s="77"/>
    </row>
    <row r="175" spans="1:8" ht="18.5" customHeight="1" x14ac:dyDescent="0.45">
      <c r="A175" s="106">
        <v>202111048</v>
      </c>
      <c r="B175" s="55" t="s">
        <v>647</v>
      </c>
      <c r="C175" t="str">
        <f>VLOOKUP(B175,summary!$A$5:$B$5006,2,0)</f>
        <v>Mango Puree芒果</v>
      </c>
      <c r="D175" s="78">
        <v>1</v>
      </c>
      <c r="E175" s="77"/>
    </row>
    <row r="176" spans="1:8" ht="18.5" customHeight="1" x14ac:dyDescent="0.45">
      <c r="A176" s="106">
        <v>202111048</v>
      </c>
      <c r="B176" s="55" t="s">
        <v>648</v>
      </c>
      <c r="C176" t="str">
        <f>VLOOKUP(B176,summary!$A$5:$B$5006,2,0)</f>
        <v>Strawberry Puree草莓</v>
      </c>
      <c r="D176" s="78">
        <v>1</v>
      </c>
      <c r="E176" s="77"/>
    </row>
    <row r="177" spans="1:5" ht="18.5" customHeight="1" x14ac:dyDescent="0.45">
      <c r="A177" s="106">
        <v>202111048</v>
      </c>
      <c r="B177" s="55" t="s">
        <v>258</v>
      </c>
      <c r="C177" t="str">
        <f>VLOOKUP(B177,summary!$A$5:$B$5006,2,0)</f>
        <v>Sweet Potato Powder番薯粉</v>
      </c>
      <c r="D177" s="78">
        <v>1</v>
      </c>
      <c r="E177" s="77"/>
    </row>
    <row r="178" spans="1:5" ht="18.5" customHeight="1" x14ac:dyDescent="0.45">
      <c r="A178" s="106">
        <v>202111048</v>
      </c>
      <c r="B178" s="55" t="s">
        <v>347</v>
      </c>
      <c r="C178" t="str">
        <f>VLOOKUP(B178,summary!$A$5:$B$5006,2,0)</f>
        <v>Small Sago 小丸</v>
      </c>
      <c r="D178" s="78">
        <v>1</v>
      </c>
      <c r="E178" s="77"/>
    </row>
    <row r="179" spans="1:5" ht="18.5" customHeight="1" x14ac:dyDescent="0.45">
      <c r="A179" s="106">
        <v>202111048</v>
      </c>
      <c r="B179" s="55" t="s">
        <v>537</v>
      </c>
      <c r="C179" t="str">
        <f>VLOOKUP(B179,summary!$A$5:$B$5006,2,0)</f>
        <v>Fine Sugar 白糖</v>
      </c>
      <c r="D179" s="78">
        <v>2</v>
      </c>
      <c r="E179" s="77"/>
    </row>
    <row r="180" spans="1:5" ht="18.5" customHeight="1" x14ac:dyDescent="0.45">
      <c r="A180" s="106">
        <v>202111048</v>
      </c>
      <c r="B180" s="55" t="s">
        <v>547</v>
      </c>
      <c r="C180" t="str">
        <f>VLOOKUP(B180,summary!$A$5:$B$5006,2,0)</f>
        <v>Coconut Sugar椰糖</v>
      </c>
      <c r="D180" s="78">
        <v>1</v>
      </c>
      <c r="E180" s="77"/>
    </row>
    <row r="181" spans="1:5" ht="18.5" customHeight="1" x14ac:dyDescent="0.45">
      <c r="A181" s="106">
        <v>202111048</v>
      </c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276-36B3-4C82-84A6-D04092746A9C}">
  <dimension ref="A1:E565"/>
  <sheetViews>
    <sheetView topLeftCell="A210" workbookViewId="0">
      <selection activeCell="A221" sqref="A22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538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202111049</v>
      </c>
      <c r="B3" s="55" t="s">
        <v>495</v>
      </c>
      <c r="C3" t="str">
        <f>VLOOKUP(B3,summary!$A$5:$B$5006,2,0)</f>
        <v>Coconut Milk 椰浆</v>
      </c>
      <c r="D3" s="91">
        <v>4</v>
      </c>
      <c r="E3" s="77"/>
    </row>
    <row r="4" spans="1:5" ht="18.5" x14ac:dyDescent="0.45">
      <c r="A4" s="106">
        <v>202111050</v>
      </c>
      <c r="B4" s="55" t="s">
        <v>565</v>
      </c>
      <c r="C4" t="str">
        <f>VLOOKUP(B4,summary!$A$5:$B$5006,2,0)</f>
        <v>Pandan Leaf 班兰叶</v>
      </c>
      <c r="D4" s="91">
        <v>1</v>
      </c>
      <c r="E4" s="77"/>
    </row>
    <row r="5" spans="1:5" ht="18.5" x14ac:dyDescent="0.45">
      <c r="A5" s="106">
        <v>202111050</v>
      </c>
      <c r="B5" s="55" t="s">
        <v>340</v>
      </c>
      <c r="C5" t="str">
        <f>VLOOKUP(B5,summary!$A$5:$B$5006,2,0)</f>
        <v>Pearl Barley 薏米</v>
      </c>
      <c r="D5" s="91">
        <v>1</v>
      </c>
      <c r="E5" s="77"/>
    </row>
    <row r="6" spans="1:5" ht="18.5" x14ac:dyDescent="0.45">
      <c r="A6" s="106">
        <v>202111051</v>
      </c>
      <c r="B6" s="55" t="s">
        <v>291</v>
      </c>
      <c r="C6" t="str">
        <f>VLOOKUP(B6,summary!$A$5:$B$5006,2,0)</f>
        <v>Atap Seeds in Syrup亚嗒子</v>
      </c>
      <c r="D6" s="91">
        <v>1</v>
      </c>
      <c r="E6" s="77"/>
    </row>
    <row r="7" spans="1:5" ht="18.5" x14ac:dyDescent="0.45">
      <c r="A7" s="106">
        <v>202111051</v>
      </c>
      <c r="B7" s="55" t="s">
        <v>379</v>
      </c>
      <c r="C7" t="str">
        <f>VLOOKUP(B7,summary!$A$5:$B$5006,2,0)</f>
        <v>Sweeten Melon Strip冬瓜条</v>
      </c>
      <c r="D7" s="91">
        <v>1</v>
      </c>
      <c r="E7" s="77"/>
    </row>
    <row r="8" spans="1:5" ht="18.5" x14ac:dyDescent="0.45">
      <c r="A8" s="106">
        <v>202111051</v>
      </c>
      <c r="B8" s="55" t="s">
        <v>433</v>
      </c>
      <c r="C8" t="str">
        <f>VLOOKUP(B8,summary!$A$5:$B$5006,2,0)</f>
        <v>Sea Coconut海底椰</v>
      </c>
      <c r="D8" s="91">
        <v>1</v>
      </c>
      <c r="E8" s="77"/>
    </row>
    <row r="9" spans="1:5" ht="18.5" x14ac:dyDescent="0.45">
      <c r="A9" s="106">
        <v>202111051</v>
      </c>
      <c r="B9" s="55" t="s">
        <v>537</v>
      </c>
      <c r="C9" t="str">
        <f>VLOOKUP(B9,summary!$A$5:$B$5006,2,0)</f>
        <v>Fine Sugar 白糖</v>
      </c>
      <c r="D9" s="91">
        <v>1</v>
      </c>
      <c r="E9" s="77"/>
    </row>
    <row r="10" spans="1:5" ht="18.5" x14ac:dyDescent="0.45">
      <c r="A10" s="106">
        <v>202111051</v>
      </c>
      <c r="B10" s="55" t="s">
        <v>559</v>
      </c>
      <c r="C10" t="str">
        <f>VLOOKUP(B10,summary!$A$5:$B$5006,2,0)</f>
        <v>Sweet Potato 番薯</v>
      </c>
      <c r="D10" s="91">
        <v>20</v>
      </c>
      <c r="E10" s="77"/>
    </row>
    <row r="11" spans="1:5" ht="18.5" x14ac:dyDescent="0.45">
      <c r="A11" s="106">
        <v>202111052</v>
      </c>
      <c r="B11" s="55" t="s">
        <v>662</v>
      </c>
      <c r="C11" t="str">
        <f>VLOOKUP(B11,summary!$A$5:$B$5006,2,0)</f>
        <v>Coconut Sugar Syrup 椰糖汁</v>
      </c>
      <c r="D11" s="91">
        <v>2</v>
      </c>
      <c r="E11" s="77"/>
    </row>
    <row r="12" spans="1:5" ht="18.5" x14ac:dyDescent="0.45">
      <c r="A12" s="106">
        <v>202111053</v>
      </c>
      <c r="B12" s="55" t="s">
        <v>299</v>
      </c>
      <c r="C12" t="str">
        <f>VLOOKUP(B12,summary!$A$5:$B$5006,2,0)</f>
        <v>Red Bean红豆</v>
      </c>
      <c r="D12" s="91">
        <v>1</v>
      </c>
      <c r="E12" s="77"/>
    </row>
    <row r="13" spans="1:5" ht="18.5" x14ac:dyDescent="0.45">
      <c r="A13" s="106">
        <v>202111053</v>
      </c>
      <c r="B13" s="55" t="s">
        <v>347</v>
      </c>
      <c r="C13" t="str">
        <f>VLOOKUP(B13,summary!$A$5:$B$5006,2,0)</f>
        <v>Small Sago 小丸</v>
      </c>
      <c r="D13" s="91">
        <v>1</v>
      </c>
      <c r="E13" s="77"/>
    </row>
    <row r="14" spans="1:5" ht="18.5" x14ac:dyDescent="0.45">
      <c r="A14" s="106">
        <v>202111053</v>
      </c>
      <c r="B14" s="55" t="s">
        <v>494</v>
      </c>
      <c r="C14" t="str">
        <f>VLOOKUP(B14,summary!$A$5:$B$5006,2,0)</f>
        <v xml:space="preserve">Baked Beans </v>
      </c>
      <c r="D14" s="91">
        <v>2</v>
      </c>
      <c r="E14" s="77"/>
    </row>
    <row r="15" spans="1:5" ht="18.5" x14ac:dyDescent="0.45">
      <c r="A15" s="106">
        <v>202111053</v>
      </c>
      <c r="B15" s="55" t="s">
        <v>470</v>
      </c>
      <c r="C15" t="str">
        <f>VLOOKUP(B15,summary!$A$5:$B$5006,2,0)</f>
        <v>Carnation Milk三花淡奶水</v>
      </c>
      <c r="D15" s="91">
        <v>2</v>
      </c>
      <c r="E15" s="77"/>
    </row>
    <row r="16" spans="1:5" ht="18.5" x14ac:dyDescent="0.45">
      <c r="A16" s="106">
        <v>202111053</v>
      </c>
      <c r="B16" s="55" t="s">
        <v>393</v>
      </c>
      <c r="C16" t="str">
        <f>VLOOKUP(B16,summary!$A$5:$B$5006,2,0)</f>
        <v>Chilli 辣椒酱</v>
      </c>
      <c r="D16" s="91">
        <v>1</v>
      </c>
      <c r="E16" s="77"/>
    </row>
    <row r="17" spans="1:5" ht="18.5" x14ac:dyDescent="0.45">
      <c r="A17" s="106">
        <v>202111053</v>
      </c>
      <c r="B17" s="55" t="s">
        <v>475</v>
      </c>
      <c r="C17" t="str">
        <f>VLOOKUP(B17,summary!$A$5:$B$5006,2,0)</f>
        <v>Evaporated Creamer淡奶水</v>
      </c>
      <c r="D17" s="91">
        <v>1</v>
      </c>
      <c r="E17" s="77"/>
    </row>
    <row r="18" spans="1:5" ht="18.5" x14ac:dyDescent="0.45">
      <c r="A18" s="106">
        <v>202111054</v>
      </c>
      <c r="B18" s="55" t="s">
        <v>300</v>
      </c>
      <c r="C18" t="str">
        <f>VLOOKUP(B18,summary!$A$5:$B$5006,2,0)</f>
        <v>Red Bean红豆</v>
      </c>
      <c r="D18" s="78">
        <v>1</v>
      </c>
      <c r="E18" s="77"/>
    </row>
    <row r="19" spans="1:5" ht="18.5" x14ac:dyDescent="0.45">
      <c r="A19" s="106">
        <v>202111054</v>
      </c>
      <c r="B19" s="55" t="s">
        <v>315</v>
      </c>
      <c r="C19" t="str">
        <f>VLOOKUP(B19,summary!$A$5:$B$5006,2,0)</f>
        <v>Green Bean 绿豆</v>
      </c>
      <c r="D19" s="78">
        <v>1</v>
      </c>
      <c r="E19" s="77"/>
    </row>
    <row r="20" spans="1:5" ht="18.5" x14ac:dyDescent="0.45">
      <c r="A20" s="106">
        <v>202111054</v>
      </c>
      <c r="B20" s="55" t="s">
        <v>324</v>
      </c>
      <c r="C20" t="str">
        <f>VLOOKUP(B20,summary!$A$5:$B$5006,2,0)</f>
        <v>Split Green Mung Bean豆畔</v>
      </c>
      <c r="D20" s="78">
        <v>1</v>
      </c>
      <c r="E20" s="77"/>
    </row>
    <row r="21" spans="1:5" ht="18.5" x14ac:dyDescent="0.45">
      <c r="A21" s="106">
        <v>202111054</v>
      </c>
      <c r="B21" s="55" t="s">
        <v>332</v>
      </c>
      <c r="C21" t="str">
        <f>VLOOKUP(B21,summary!$A$5:$B$5006,2,0)</f>
        <v>Black Glutinous Rice 黑糯米</v>
      </c>
      <c r="D21" s="78">
        <v>1</v>
      </c>
      <c r="E21" s="77"/>
    </row>
    <row r="22" spans="1:5" ht="18.5" x14ac:dyDescent="0.45">
      <c r="A22" s="106">
        <v>202111054</v>
      </c>
      <c r="B22" s="55" t="s">
        <v>361</v>
      </c>
      <c r="C22" t="str">
        <f>VLOOKUP(B22,summary!$A$5:$B$5006,2,0)</f>
        <v>Lotus Seed 莲子(无）</v>
      </c>
      <c r="D22" s="78">
        <v>2</v>
      </c>
      <c r="E22" s="77"/>
    </row>
    <row r="23" spans="1:5" ht="18.5" x14ac:dyDescent="0.45">
      <c r="A23" s="106">
        <v>202111054</v>
      </c>
      <c r="B23" s="55" t="s">
        <v>369</v>
      </c>
      <c r="C23" t="str">
        <f>VLOOKUP(B23,summary!$A$5:$B$5006,2,0)</f>
        <v>GingKo Nut白果粒</v>
      </c>
      <c r="D23" s="78">
        <v>1</v>
      </c>
      <c r="E23" s="77"/>
    </row>
    <row r="24" spans="1:5" ht="18.5" x14ac:dyDescent="0.45">
      <c r="A24" s="106">
        <v>202111054</v>
      </c>
      <c r="B24" s="55" t="s">
        <v>559</v>
      </c>
      <c r="C24" t="str">
        <f>VLOOKUP(B24,summary!$A$5:$B$5006,2,0)</f>
        <v>Sweet Potato 番薯</v>
      </c>
      <c r="D24" s="78">
        <v>5</v>
      </c>
      <c r="E24" s="77"/>
    </row>
    <row r="25" spans="1:5" ht="18.5" x14ac:dyDescent="0.45">
      <c r="A25" s="106">
        <v>202111054</v>
      </c>
      <c r="B25" s="55" t="s">
        <v>562</v>
      </c>
      <c r="C25" t="str">
        <f>VLOOKUP(B25,summary!$A$5:$B$5006,2,0)</f>
        <v>Yam 芋头</v>
      </c>
      <c r="D25" s="78">
        <v>1</v>
      </c>
      <c r="E25" s="77"/>
    </row>
    <row r="26" spans="1:5" ht="18.5" x14ac:dyDescent="0.45">
      <c r="A26" s="106">
        <v>202111054</v>
      </c>
      <c r="B26" s="55" t="s">
        <v>565</v>
      </c>
      <c r="C26" t="str">
        <f>VLOOKUP(B26,summary!$A$5:$B$5006,2,0)</f>
        <v>Pandan Leaf 班兰叶</v>
      </c>
      <c r="D26" s="78">
        <v>4</v>
      </c>
      <c r="E26" s="77"/>
    </row>
    <row r="27" spans="1:5" ht="18.5" x14ac:dyDescent="0.45">
      <c r="A27" s="106">
        <v>202111054</v>
      </c>
      <c r="B27" s="55" t="s">
        <v>558</v>
      </c>
      <c r="C27" t="str">
        <f>VLOOKUP(B27,summary!$A$5:$B$5006,2,0)</f>
        <v>Tapioca木薯</v>
      </c>
      <c r="D27" s="78">
        <v>2</v>
      </c>
      <c r="E27" s="77"/>
    </row>
    <row r="28" spans="1:5" ht="18.5" x14ac:dyDescent="0.45">
      <c r="A28" s="106">
        <v>202111055</v>
      </c>
      <c r="B28" s="55" t="s">
        <v>300</v>
      </c>
      <c r="C28" t="str">
        <f>VLOOKUP(B28,summary!$A$5:$B$5006,2,0)</f>
        <v>Red Bean红豆</v>
      </c>
      <c r="D28" s="78">
        <v>1</v>
      </c>
      <c r="E28" s="77"/>
    </row>
    <row r="29" spans="1:5" ht="18.5" x14ac:dyDescent="0.45">
      <c r="A29" s="106">
        <v>202111055</v>
      </c>
      <c r="B29" s="55" t="s">
        <v>315</v>
      </c>
      <c r="C29" t="str">
        <f>VLOOKUP(B29,summary!$A$5:$B$5006,2,0)</f>
        <v>Green Bean 绿豆</v>
      </c>
      <c r="D29" s="78">
        <v>1</v>
      </c>
      <c r="E29" s="77"/>
    </row>
    <row r="30" spans="1:5" ht="18.5" x14ac:dyDescent="0.45">
      <c r="A30" s="106">
        <v>202111055</v>
      </c>
      <c r="B30" s="55" t="s">
        <v>324</v>
      </c>
      <c r="C30" t="str">
        <f>VLOOKUP(B30,summary!$A$5:$B$5006,2,0)</f>
        <v>Split Green Mung Bean豆畔</v>
      </c>
      <c r="D30" s="78">
        <v>1</v>
      </c>
      <c r="E30" s="77"/>
    </row>
    <row r="31" spans="1:5" ht="18.5" x14ac:dyDescent="0.45">
      <c r="A31" s="106">
        <v>202111055</v>
      </c>
      <c r="B31" s="55" t="s">
        <v>332</v>
      </c>
      <c r="C31" t="str">
        <f>VLOOKUP(B31,summary!$A$5:$B$5006,2,0)</f>
        <v>Black Glutinous Rice 黑糯米</v>
      </c>
      <c r="D31" s="78">
        <v>1</v>
      </c>
      <c r="E31" s="77"/>
    </row>
    <row r="32" spans="1:5" ht="18.5" x14ac:dyDescent="0.45">
      <c r="A32" s="106">
        <v>202111055</v>
      </c>
      <c r="B32" s="55" t="s">
        <v>361</v>
      </c>
      <c r="C32" t="str">
        <f>VLOOKUP(B32,summary!$A$5:$B$5006,2,0)</f>
        <v>Lotus Seed 莲子(无）</v>
      </c>
      <c r="D32" s="78">
        <v>2</v>
      </c>
      <c r="E32" s="77"/>
    </row>
    <row r="33" spans="1:5" ht="18.5" x14ac:dyDescent="0.45">
      <c r="A33" s="106">
        <v>202111055</v>
      </c>
      <c r="B33" s="55" t="s">
        <v>369</v>
      </c>
      <c r="C33" t="str">
        <f>VLOOKUP(B33,summary!$A$5:$B$5006,2,0)</f>
        <v>GingKo Nut白果粒</v>
      </c>
      <c r="D33" s="78">
        <v>1</v>
      </c>
      <c r="E33" s="77"/>
    </row>
    <row r="34" spans="1:5" ht="18.5" x14ac:dyDescent="0.45">
      <c r="A34" s="106">
        <v>202111055</v>
      </c>
      <c r="B34" s="55" t="s">
        <v>559</v>
      </c>
      <c r="C34" t="str">
        <f>VLOOKUP(B34,summary!$A$5:$B$5006,2,0)</f>
        <v>Sweet Potato 番薯</v>
      </c>
      <c r="D34" s="78">
        <v>5</v>
      </c>
      <c r="E34" s="77"/>
    </row>
    <row r="35" spans="1:5" ht="18.5" x14ac:dyDescent="0.45">
      <c r="A35" s="106">
        <v>202111055</v>
      </c>
      <c r="B35" s="55" t="s">
        <v>562</v>
      </c>
      <c r="C35" t="str">
        <f>VLOOKUP(B35,summary!$A$5:$B$5006,2,0)</f>
        <v>Yam 芋头</v>
      </c>
      <c r="D35" s="78">
        <v>1</v>
      </c>
      <c r="E35" s="77"/>
    </row>
    <row r="36" spans="1:5" ht="18.5" x14ac:dyDescent="0.45">
      <c r="A36" s="106">
        <v>202111055</v>
      </c>
      <c r="B36" s="55" t="s">
        <v>565</v>
      </c>
      <c r="C36" t="str">
        <f>VLOOKUP(B36,summary!$A$5:$B$5006,2,0)</f>
        <v>Pandan Leaf 班兰叶</v>
      </c>
      <c r="D36" s="78">
        <v>4</v>
      </c>
      <c r="E36" s="77"/>
    </row>
    <row r="37" spans="1:5" ht="18.5" x14ac:dyDescent="0.45">
      <c r="A37" s="106">
        <v>202111055</v>
      </c>
      <c r="B37" s="55" t="s">
        <v>558</v>
      </c>
      <c r="C37" t="str">
        <f>VLOOKUP(B37,summary!$A$5:$B$5006,2,0)</f>
        <v>Tapioca木薯</v>
      </c>
      <c r="D37" s="78">
        <v>2</v>
      </c>
      <c r="E37" s="77"/>
    </row>
    <row r="38" spans="1:5" ht="18.5" x14ac:dyDescent="0.45">
      <c r="A38" s="106">
        <v>202111055</v>
      </c>
      <c r="B38" s="55" t="s">
        <v>662</v>
      </c>
      <c r="C38" t="str">
        <f>VLOOKUP(B38,summary!$A$5:$B$5006,2,0)</f>
        <v>Coconut Sugar Syrup 椰糖汁</v>
      </c>
      <c r="D38" s="91">
        <v>2</v>
      </c>
      <c r="E38" s="77"/>
    </row>
    <row r="39" spans="1:5" ht="18.5" x14ac:dyDescent="0.45">
      <c r="A39" s="106">
        <v>202111055</v>
      </c>
      <c r="B39" s="55" t="s">
        <v>203</v>
      </c>
      <c r="C39" t="str">
        <f>VLOOKUP(B39,summary!$A$5:$B$5006,2,0)</f>
        <v>Honey Pearl - Black 蜜糖珍珠</v>
      </c>
      <c r="D39" s="91">
        <v>1</v>
      </c>
      <c r="E39" s="77"/>
    </row>
    <row r="40" spans="1:5" ht="18.5" x14ac:dyDescent="0.45">
      <c r="A40" s="106">
        <v>202111055</v>
      </c>
      <c r="B40" s="55" t="s">
        <v>252</v>
      </c>
      <c r="C40" t="str">
        <f>VLOOKUP(B40,summary!$A$5:$B$5006,2,0)</f>
        <v>Sweet Potato Powder番薯粉</v>
      </c>
      <c r="D40" s="91">
        <v>2</v>
      </c>
      <c r="E40" s="77"/>
    </row>
    <row r="41" spans="1:5" ht="18.5" x14ac:dyDescent="0.45">
      <c r="A41" s="106">
        <v>202111055</v>
      </c>
      <c r="B41" s="55" t="s">
        <v>264</v>
      </c>
      <c r="C41" t="str">
        <f>VLOOKUP(B41,summary!$A$5:$B$5006,2,0)</f>
        <v>Tapioca Flour 茨粉</v>
      </c>
      <c r="D41" s="91">
        <v>10</v>
      </c>
      <c r="E41" s="77"/>
    </row>
    <row r="42" spans="1:5" ht="18.5" x14ac:dyDescent="0.45">
      <c r="A42" s="106">
        <v>202111055</v>
      </c>
      <c r="B42" s="55" t="s">
        <v>338</v>
      </c>
      <c r="C42" t="str">
        <f>VLOOKUP(B42,summary!$A$5:$B$5006,2,0)</f>
        <v>White Wheat 大麦</v>
      </c>
      <c r="D42" s="91">
        <v>1</v>
      </c>
      <c r="E42" s="77"/>
    </row>
    <row r="43" spans="1:5" ht="18.5" x14ac:dyDescent="0.45">
      <c r="A43" s="106">
        <v>202111055</v>
      </c>
      <c r="B43" s="55" t="s">
        <v>341</v>
      </c>
      <c r="C43" t="str">
        <f>VLOOKUP(B43,summary!$A$5:$B$5006,2,0)</f>
        <v>Pearl Barley 薏米</v>
      </c>
      <c r="D43" s="91">
        <v>2</v>
      </c>
      <c r="E43" s="77"/>
    </row>
    <row r="44" spans="1:5" ht="18.5" x14ac:dyDescent="0.45">
      <c r="A44" s="106">
        <v>202111055</v>
      </c>
      <c r="B44" s="55" t="s">
        <v>345</v>
      </c>
      <c r="C44" t="str">
        <f>VLOOKUP(B44,summary!$A$5:$B$5006,2,0)</f>
        <v>Big Sago 大丸</v>
      </c>
      <c r="D44" s="91">
        <v>2</v>
      </c>
      <c r="E44" s="77"/>
    </row>
    <row r="45" spans="1:5" ht="18.5" x14ac:dyDescent="0.45">
      <c r="A45" s="106">
        <v>202111055</v>
      </c>
      <c r="B45" s="55" t="s">
        <v>348</v>
      </c>
      <c r="C45" t="str">
        <f>VLOOKUP(B45,summary!$A$5:$B$5006,2,0)</f>
        <v>Small Sago 小丸</v>
      </c>
      <c r="D45" s="91">
        <v>2</v>
      </c>
      <c r="E45" s="77"/>
    </row>
    <row r="46" spans="1:5" ht="18.5" x14ac:dyDescent="0.45">
      <c r="A46" s="106">
        <v>202111055</v>
      </c>
      <c r="B46" s="55" t="s">
        <v>433</v>
      </c>
      <c r="C46" t="str">
        <f>VLOOKUP(B46,summary!$A$5:$B$5006,2,0)</f>
        <v>Sea Coconut海底椰</v>
      </c>
      <c r="D46" s="91">
        <v>1</v>
      </c>
      <c r="E46" s="77"/>
    </row>
    <row r="47" spans="1:5" ht="18.5" x14ac:dyDescent="0.45">
      <c r="A47" s="106">
        <v>202111055</v>
      </c>
      <c r="B47" s="55" t="s">
        <v>436</v>
      </c>
      <c r="C47" t="str">
        <f>VLOOKUP(B47,summary!$A$5:$B$5006,2,0)</f>
        <v>Nata De Coco椰果芊 15mm</v>
      </c>
      <c r="D47" s="91">
        <v>1</v>
      </c>
      <c r="E47" s="77"/>
    </row>
    <row r="48" spans="1:5" ht="18.5" x14ac:dyDescent="0.45">
      <c r="A48" s="106">
        <v>202111055</v>
      </c>
      <c r="B48" s="55" t="s">
        <v>440</v>
      </c>
      <c r="C48" t="str">
        <f>VLOOKUP(B48,summary!$A$5:$B$5006,2,0)</f>
        <v>Aloe Vera芦荟 10MM</v>
      </c>
      <c r="D48" s="91">
        <v>1</v>
      </c>
      <c r="E48" s="77"/>
    </row>
    <row r="49" spans="1:5" ht="18.5" x14ac:dyDescent="0.45">
      <c r="A49" s="106">
        <v>202111055</v>
      </c>
      <c r="B49" s="55" t="s">
        <v>473</v>
      </c>
      <c r="C49" t="str">
        <f>VLOOKUP(B49,summary!$A$5:$B$5006,2,0)</f>
        <v>Carnation Milk三花淡奶水</v>
      </c>
      <c r="D49" s="91">
        <v>12</v>
      </c>
      <c r="E49" s="77"/>
    </row>
    <row r="50" spans="1:5" ht="18.5" x14ac:dyDescent="0.45">
      <c r="A50" s="106">
        <v>202111055</v>
      </c>
      <c r="B50" s="55" t="s">
        <v>495</v>
      </c>
      <c r="C50" t="str">
        <f>VLOOKUP(B50,summary!$A$5:$B$5006,2,0)</f>
        <v>Coconut Milk 椰浆</v>
      </c>
      <c r="D50" s="91">
        <v>1</v>
      </c>
      <c r="E50" s="77"/>
    </row>
    <row r="51" spans="1:5" ht="18.5" x14ac:dyDescent="0.45">
      <c r="A51" s="106">
        <v>202111055</v>
      </c>
      <c r="B51" s="55" t="s">
        <v>533</v>
      </c>
      <c r="C51" t="str">
        <f>VLOOKUP(B51,summary!$A$5:$B$5006,2,0)</f>
        <v>Brown Sugar 黑糖</v>
      </c>
      <c r="D51" s="91">
        <v>1</v>
      </c>
      <c r="E51" s="77"/>
    </row>
    <row r="52" spans="1:5" ht="18.5" x14ac:dyDescent="0.45">
      <c r="A52" s="106">
        <v>202111055</v>
      </c>
      <c r="B52" s="55" t="s">
        <v>541</v>
      </c>
      <c r="C52" t="str">
        <f>VLOOKUP(B52,summary!$A$5:$B$5006,2,0)</f>
        <v>Fine Sugar 白糖</v>
      </c>
      <c r="D52" s="91">
        <v>20</v>
      </c>
      <c r="E52" s="77"/>
    </row>
    <row r="53" spans="1:5" ht="18.5" x14ac:dyDescent="0.45">
      <c r="A53" s="106">
        <v>202111055</v>
      </c>
      <c r="B53" s="55" t="s">
        <v>566</v>
      </c>
      <c r="C53" t="str">
        <f>VLOOKUP(B53,summary!$A$5:$B$5006,2,0)</f>
        <v>Lime 酸甘</v>
      </c>
      <c r="D53" s="91">
        <v>1</v>
      </c>
      <c r="E53" s="77"/>
    </row>
    <row r="54" spans="1:5" ht="18.5" x14ac:dyDescent="0.45">
      <c r="A54" s="106">
        <v>202111055</v>
      </c>
      <c r="B54" s="55" t="s">
        <v>572</v>
      </c>
      <c r="C54" t="str">
        <f>VLOOKUP(B54,summary!$A$5:$B$5006,2,0)</f>
        <v>Ginger 老姜</v>
      </c>
      <c r="D54" s="91">
        <v>1</v>
      </c>
      <c r="E54" s="77"/>
    </row>
    <row r="55" spans="1:5" ht="18.5" x14ac:dyDescent="0.45">
      <c r="A55" s="106">
        <v>202111055</v>
      </c>
      <c r="B55" s="55" t="s">
        <v>660</v>
      </c>
      <c r="C55" t="str">
        <f>VLOOKUP(B55,summary!$A$5:$B$5006,2,0)</f>
        <v>Chendol浆咯</v>
      </c>
      <c r="D55" s="91">
        <v>1</v>
      </c>
      <c r="E55" s="77"/>
    </row>
    <row r="56" spans="1:5" ht="18.5" x14ac:dyDescent="0.45">
      <c r="A56" s="106">
        <v>202111055</v>
      </c>
      <c r="B56" s="55" t="s">
        <v>294</v>
      </c>
      <c r="C56" t="str">
        <f>VLOOKUP(B56,summary!$A$5:$B$5006,2,0)</f>
        <v>Chin Chow  仙 草</v>
      </c>
      <c r="D56" s="91">
        <v>1</v>
      </c>
      <c r="E56" s="77"/>
    </row>
    <row r="57" spans="1:5" ht="18.5" x14ac:dyDescent="0.45">
      <c r="A57" s="106">
        <v>202111056</v>
      </c>
      <c r="B57" s="55" t="s">
        <v>637</v>
      </c>
      <c r="C57" t="str">
        <f>VLOOKUP(B57,summary!$A$5:$B$5006,2,0)</f>
        <v xml:space="preserve">Fresh Soursop 红毛榴莲 </v>
      </c>
      <c r="D57" s="91">
        <v>1</v>
      </c>
      <c r="E57" s="77"/>
    </row>
    <row r="58" spans="1:5" ht="18.5" x14ac:dyDescent="0.45">
      <c r="A58" s="106">
        <v>202111056</v>
      </c>
      <c r="B58" s="55" t="s">
        <v>646</v>
      </c>
      <c r="C58" t="str">
        <f>VLOOKUP(B58,summary!$A$5:$B$5006,2,0)</f>
        <v>Durian Puree 榴莲</v>
      </c>
      <c r="D58" s="91">
        <v>2</v>
      </c>
      <c r="E58" s="77"/>
    </row>
    <row r="59" spans="1:5" ht="18.5" x14ac:dyDescent="0.45">
      <c r="A59" s="106">
        <v>202111056</v>
      </c>
      <c r="B59" s="55" t="s">
        <v>660</v>
      </c>
      <c r="C59" t="str">
        <f>VLOOKUP(B59,summary!$A$5:$B$5006,2,0)</f>
        <v>Chendol浆咯</v>
      </c>
      <c r="D59" s="91">
        <v>2</v>
      </c>
      <c r="E59" s="77"/>
    </row>
    <row r="60" spans="1:5" ht="18.5" x14ac:dyDescent="0.45">
      <c r="A60" s="106">
        <v>202111056</v>
      </c>
      <c r="B60" s="55" t="s">
        <v>200</v>
      </c>
      <c r="C60" t="str">
        <f>VLOOKUP(B60,summary!$A$5:$B$5006,2,0)</f>
        <v>Tadpole蝌蚪</v>
      </c>
      <c r="D60" s="91">
        <v>1</v>
      </c>
      <c r="E60" s="77"/>
    </row>
    <row r="61" spans="1:5" ht="18.5" x14ac:dyDescent="0.45">
      <c r="A61" s="106">
        <v>202111056</v>
      </c>
      <c r="B61" s="55" t="s">
        <v>202</v>
      </c>
      <c r="C61" t="str">
        <f>VLOOKUP(B61,summary!$A$5:$B$5006,2,0)</f>
        <v>Q Ball Q圆</v>
      </c>
      <c r="D61" s="91">
        <v>1</v>
      </c>
      <c r="E61" s="77"/>
    </row>
    <row r="62" spans="1:5" ht="18.5" x14ac:dyDescent="0.45">
      <c r="A62" s="106">
        <v>202111056</v>
      </c>
      <c r="B62" s="55" t="s">
        <v>203</v>
      </c>
      <c r="C62" t="str">
        <f>VLOOKUP(B62,summary!$A$5:$B$5006,2,0)</f>
        <v>Honey Pearl - Black 蜜糖珍珠</v>
      </c>
      <c r="D62" s="91">
        <v>1</v>
      </c>
      <c r="E62" s="77"/>
    </row>
    <row r="63" spans="1:5" ht="18.5" x14ac:dyDescent="0.45">
      <c r="A63" s="106">
        <v>202111056</v>
      </c>
      <c r="B63" s="55" t="s">
        <v>266</v>
      </c>
      <c r="C63" t="str">
        <f>VLOOKUP(B63,summary!$A$5:$B$5006,2,0)</f>
        <v>Potato Starch 风车粉</v>
      </c>
      <c r="D63" s="91">
        <v>1</v>
      </c>
      <c r="E63" s="77"/>
    </row>
    <row r="64" spans="1:5" ht="18.5" x14ac:dyDescent="0.45">
      <c r="A64" s="106">
        <v>202111056</v>
      </c>
      <c r="B64" s="55" t="s">
        <v>314</v>
      </c>
      <c r="C64" t="str">
        <f>VLOOKUP(B64,summary!$A$5:$B$5006,2,0)</f>
        <v>Green Bean 绿豆</v>
      </c>
      <c r="D64" s="91">
        <v>1</v>
      </c>
      <c r="E64" s="77"/>
    </row>
    <row r="65" spans="1:5" ht="18.5" x14ac:dyDescent="0.45">
      <c r="A65" s="106">
        <v>202111056</v>
      </c>
      <c r="B65" s="55" t="s">
        <v>310</v>
      </c>
      <c r="C65" t="str">
        <f>VLOOKUP(B65,summary!$A$5:$B$5006,2,0)</f>
        <v>Chia Tao赤豆</v>
      </c>
      <c r="D65" s="91">
        <v>3</v>
      </c>
      <c r="E65" s="77"/>
    </row>
    <row r="66" spans="1:5" ht="18.5" x14ac:dyDescent="0.45">
      <c r="A66" s="106">
        <v>202111056</v>
      </c>
      <c r="B66" s="55" t="s">
        <v>322</v>
      </c>
      <c r="C66" t="str">
        <f>VLOOKUP(B66,summary!$A$5:$B$5006,2,0)</f>
        <v>Split Green Mung Bean豆畔</v>
      </c>
      <c r="D66" s="91">
        <v>1</v>
      </c>
      <c r="E66" s="77"/>
    </row>
    <row r="67" spans="1:5" ht="18.5" x14ac:dyDescent="0.45">
      <c r="A67" s="106">
        <v>202111056</v>
      </c>
      <c r="B67" s="55" t="s">
        <v>433</v>
      </c>
      <c r="C67" t="str">
        <f>VLOOKUP(B67,summary!$A$5:$B$5006,2,0)</f>
        <v>Sea Coconut海底椰</v>
      </c>
      <c r="D67" s="91">
        <v>2</v>
      </c>
      <c r="E67" s="77"/>
    </row>
    <row r="68" spans="1:5" ht="18.5" x14ac:dyDescent="0.45">
      <c r="A68" s="106">
        <v>202111056</v>
      </c>
      <c r="B68" s="55" t="s">
        <v>495</v>
      </c>
      <c r="C68" t="str">
        <f>VLOOKUP(B68,summary!$A$5:$B$5006,2,0)</f>
        <v>Coconut Milk 椰浆</v>
      </c>
      <c r="D68" s="91">
        <v>1</v>
      </c>
      <c r="E68" s="77"/>
    </row>
    <row r="69" spans="1:5" ht="18.5" x14ac:dyDescent="0.45">
      <c r="A69" s="106">
        <v>202111056</v>
      </c>
      <c r="B69" s="55" t="s">
        <v>537</v>
      </c>
      <c r="C69" t="str">
        <f>VLOOKUP(B69,summary!$A$5:$B$5006,2,0)</f>
        <v>Fine Sugar 白糖</v>
      </c>
      <c r="D69" s="91">
        <v>3</v>
      </c>
      <c r="E69" s="77"/>
    </row>
    <row r="70" spans="1:5" ht="18.5" x14ac:dyDescent="0.45">
      <c r="A70" s="106">
        <v>202111056</v>
      </c>
      <c r="B70" s="55" t="s">
        <v>565</v>
      </c>
      <c r="C70" t="str">
        <f>VLOOKUP(B70,summary!$A$5:$B$5006,2,0)</f>
        <v>Pandan Leaf 班兰叶</v>
      </c>
      <c r="D70" s="91">
        <v>2</v>
      </c>
      <c r="E70" s="77"/>
    </row>
    <row r="71" spans="1:5" ht="18.5" x14ac:dyDescent="0.45">
      <c r="A71" s="106">
        <v>202111056</v>
      </c>
      <c r="B71" s="55" t="s">
        <v>566</v>
      </c>
      <c r="C71" t="str">
        <f>VLOOKUP(B71,summary!$A$5:$B$5006,2,0)</f>
        <v>Lime 酸甘</v>
      </c>
      <c r="D71" s="91">
        <v>3</v>
      </c>
      <c r="E71" s="77"/>
    </row>
    <row r="72" spans="1:5" ht="18.5" x14ac:dyDescent="0.45">
      <c r="A72" s="106">
        <v>202111056</v>
      </c>
      <c r="B72" s="55" t="s">
        <v>368</v>
      </c>
      <c r="C72" t="str">
        <f>VLOOKUP(B72,summary!$A$5:$B$5006,2,0)</f>
        <v>GingKo Nut白果粒</v>
      </c>
      <c r="D72" s="91">
        <v>1</v>
      </c>
      <c r="E72" s="77"/>
    </row>
    <row r="73" spans="1:5" ht="18.5" x14ac:dyDescent="0.45">
      <c r="A73" s="106">
        <v>202111057</v>
      </c>
      <c r="B73" s="55" t="s">
        <v>340</v>
      </c>
      <c r="C73" t="str">
        <f>VLOOKUP(B73,summary!$A$5:$B$5006,2,0)</f>
        <v>Pearl Barley 薏米</v>
      </c>
      <c r="D73" s="91">
        <v>2</v>
      </c>
      <c r="E73" s="77"/>
    </row>
    <row r="74" spans="1:5" ht="18.5" x14ac:dyDescent="0.45">
      <c r="A74" s="106">
        <v>202111057</v>
      </c>
      <c r="B74" s="55" t="s">
        <v>533</v>
      </c>
      <c r="C74" t="str">
        <f>VLOOKUP(B74,summary!$A$5:$B$5006,2,0)</f>
        <v>Brown Sugar 黑糖</v>
      </c>
      <c r="D74" s="91">
        <v>1</v>
      </c>
      <c r="E74" s="77"/>
    </row>
    <row r="75" spans="1:5" ht="18.5" x14ac:dyDescent="0.45">
      <c r="A75" s="106">
        <v>202111057</v>
      </c>
      <c r="B75" s="55" t="s">
        <v>545</v>
      </c>
      <c r="C75" t="str">
        <f>VLOOKUP(B75,summary!$A$5:$B$5006,2,0)</f>
        <v>Coconut Sugar椰糖</v>
      </c>
      <c r="D75" s="91">
        <v>1</v>
      </c>
      <c r="E75" s="77"/>
    </row>
    <row r="76" spans="1:5" ht="18.5" x14ac:dyDescent="0.45">
      <c r="A76" s="106">
        <v>202111057</v>
      </c>
      <c r="B76" s="55" t="s">
        <v>454</v>
      </c>
      <c r="C76" t="str">
        <f>VLOOKUP(B76,summary!$A$5:$B$5006,2,0)</f>
        <v>Fruit Cocktail杂果</v>
      </c>
      <c r="D76" s="91">
        <v>1</v>
      </c>
      <c r="E76" s="77"/>
    </row>
    <row r="77" spans="1:5" ht="18.5" x14ac:dyDescent="0.45">
      <c r="A77" s="106">
        <v>202111057</v>
      </c>
      <c r="B77" s="55" t="s">
        <v>446</v>
      </c>
      <c r="C77" t="str">
        <f>VLOOKUP(B77,summary!$A$5:$B$5006,2,0)</f>
        <v>Lychee in Syrup荔枝</v>
      </c>
      <c r="D77" s="91">
        <v>2</v>
      </c>
      <c r="E77" s="77"/>
    </row>
    <row r="78" spans="1:5" ht="18.5" x14ac:dyDescent="0.45">
      <c r="A78" s="106">
        <v>202111057</v>
      </c>
      <c r="B78" s="55" t="s">
        <v>566</v>
      </c>
      <c r="C78" t="str">
        <f>VLOOKUP(B78,summary!$A$5:$B$5006,2,0)</f>
        <v>Lime 酸甘</v>
      </c>
      <c r="D78" s="91">
        <v>2</v>
      </c>
      <c r="E78" s="77"/>
    </row>
    <row r="79" spans="1:5" ht="18.5" x14ac:dyDescent="0.45">
      <c r="A79" s="106">
        <v>202111057</v>
      </c>
      <c r="B79" s="55" t="s">
        <v>565</v>
      </c>
      <c r="C79" t="str">
        <f>VLOOKUP(B79,summary!$A$5:$B$5006,2,0)</f>
        <v>Pandan Leaf 班兰叶</v>
      </c>
      <c r="D79" s="91">
        <v>1</v>
      </c>
      <c r="E79" s="77"/>
    </row>
    <row r="80" spans="1:5" ht="18.5" x14ac:dyDescent="0.45">
      <c r="A80" s="106">
        <v>202111058</v>
      </c>
      <c r="B80" s="55" t="s">
        <v>340</v>
      </c>
      <c r="C80" t="str">
        <f>VLOOKUP(B80,summary!$A$5:$B$5006,2,0)</f>
        <v>Pearl Barley 薏米</v>
      </c>
      <c r="D80" s="91">
        <v>1</v>
      </c>
      <c r="E80" s="77"/>
    </row>
    <row r="81" spans="1:5" ht="18.5" x14ac:dyDescent="0.45">
      <c r="A81" s="106">
        <v>202111058</v>
      </c>
      <c r="B81" s="55" t="s">
        <v>658</v>
      </c>
      <c r="C81" t="str">
        <f>VLOOKUP(B81,summary!$A$5:$B$5006,2,0)</f>
        <v>Bobo Cha Cubes.摩摩喳喳</v>
      </c>
      <c r="D81" s="91">
        <v>1</v>
      </c>
      <c r="E81" s="77"/>
    </row>
    <row r="82" spans="1:5" ht="18.5" x14ac:dyDescent="0.45">
      <c r="A82" s="106">
        <v>202111058</v>
      </c>
      <c r="B82" s="55" t="s">
        <v>351</v>
      </c>
      <c r="C82" t="str">
        <f>VLOOKUP(B82,summary!$A$5:$B$5006,2,0)</f>
        <v>Dried Longan 龙眼干</v>
      </c>
      <c r="D82" s="91">
        <v>1</v>
      </c>
      <c r="E82" s="77"/>
    </row>
    <row r="83" spans="1:5" ht="18.5" x14ac:dyDescent="0.45">
      <c r="A83" s="106">
        <v>202111058</v>
      </c>
      <c r="B83" s="55" t="s">
        <v>291</v>
      </c>
      <c r="C83" t="str">
        <f>VLOOKUP(B83,summary!$A$5:$B$5006,2,0)</f>
        <v>Atap Seeds in Syrup亚嗒子</v>
      </c>
      <c r="D83" s="91">
        <v>1</v>
      </c>
      <c r="E83" s="77"/>
    </row>
    <row r="84" spans="1:5" ht="18.5" x14ac:dyDescent="0.45">
      <c r="A84" s="106">
        <v>202111058</v>
      </c>
      <c r="B84" s="55" t="s">
        <v>299</v>
      </c>
      <c r="C84" t="str">
        <f>VLOOKUP(B84,summary!$A$5:$B$5006,2,0)</f>
        <v>Red Bean红豆</v>
      </c>
      <c r="D84" s="91">
        <v>2</v>
      </c>
      <c r="E84" s="77"/>
    </row>
    <row r="85" spans="1:5" ht="18.5" x14ac:dyDescent="0.45">
      <c r="A85" s="106">
        <v>202111058</v>
      </c>
      <c r="B85" s="55" t="s">
        <v>322</v>
      </c>
      <c r="C85" t="str">
        <f>VLOOKUP(B85,summary!$A$5:$B$5006,2,0)</f>
        <v>Split Green Mung Bean豆畔</v>
      </c>
      <c r="D85" s="91">
        <v>1</v>
      </c>
      <c r="E85" s="77"/>
    </row>
    <row r="86" spans="1:5" ht="18.5" x14ac:dyDescent="0.45">
      <c r="A86" s="106">
        <v>202111058</v>
      </c>
      <c r="B86" s="55" t="s">
        <v>297</v>
      </c>
      <c r="C86" t="str">
        <f>VLOOKUP(B86,summary!$A$5:$B$5006,2,0)</f>
        <v>GingKo Nut (Peel off)白果仁</v>
      </c>
      <c r="D86" s="91">
        <v>2</v>
      </c>
      <c r="E86" s="77"/>
    </row>
    <row r="87" spans="1:5" ht="18.5" x14ac:dyDescent="0.45">
      <c r="A87" s="106">
        <v>202111058</v>
      </c>
      <c r="B87" s="55" t="s">
        <v>454</v>
      </c>
      <c r="C87" t="str">
        <f>VLOOKUP(B87,summary!$A$5:$B$5006,2,0)</f>
        <v>Fruit Cocktail杂果</v>
      </c>
      <c r="D87" s="91">
        <v>1</v>
      </c>
      <c r="E87" s="77"/>
    </row>
    <row r="88" spans="1:5" ht="18.5" x14ac:dyDescent="0.45">
      <c r="A88" s="106">
        <v>202111058</v>
      </c>
      <c r="B88" s="55" t="s">
        <v>565</v>
      </c>
      <c r="C88" t="str">
        <f>VLOOKUP(B88,summary!$A$5:$B$5006,2,0)</f>
        <v>Pandan Leaf 班兰叶</v>
      </c>
      <c r="D88" s="91">
        <v>1</v>
      </c>
      <c r="E88" s="77"/>
    </row>
    <row r="89" spans="1:5" ht="18.5" x14ac:dyDescent="0.45">
      <c r="A89" s="106">
        <v>202111058</v>
      </c>
      <c r="B89" s="55" t="s">
        <v>562</v>
      </c>
      <c r="C89" t="str">
        <f>VLOOKUP(B89,summary!$A$5:$B$5006,2,0)</f>
        <v>Yam 芋头</v>
      </c>
      <c r="D89" s="91">
        <v>6</v>
      </c>
      <c r="E89" s="77"/>
    </row>
    <row r="90" spans="1:5" ht="18.5" x14ac:dyDescent="0.45">
      <c r="A90" s="106">
        <v>202111058</v>
      </c>
      <c r="B90" s="55" t="s">
        <v>559</v>
      </c>
      <c r="C90" t="str">
        <f>VLOOKUP(B90,summary!$A$5:$B$5006,2,0)</f>
        <v>Sweet Potato 番薯</v>
      </c>
      <c r="D90" s="91">
        <v>20</v>
      </c>
      <c r="E90" s="77"/>
    </row>
    <row r="91" spans="1:5" ht="18.5" x14ac:dyDescent="0.45">
      <c r="A91" s="106">
        <v>202111058</v>
      </c>
      <c r="B91" s="55" t="s">
        <v>578</v>
      </c>
      <c r="C91" t="str">
        <f>VLOOKUP(B91,summary!$A$5:$B$5006,2,0)</f>
        <v>Yu Tiao 油条</v>
      </c>
      <c r="D91" s="91">
        <v>20</v>
      </c>
      <c r="E91" s="77"/>
    </row>
    <row r="92" spans="1:5" ht="18.5" x14ac:dyDescent="0.45">
      <c r="A92" s="106">
        <v>202111059</v>
      </c>
      <c r="B92" s="55" t="s">
        <v>196</v>
      </c>
      <c r="C92" t="str">
        <f>VLOOKUP(B92,summary!$A$5:$B$5006,2,0)</f>
        <v>3Q Jelly</v>
      </c>
      <c r="D92" s="91">
        <v>1</v>
      </c>
      <c r="E92" s="77"/>
    </row>
    <row r="93" spans="1:5" ht="18.5" x14ac:dyDescent="0.45">
      <c r="A93" s="106">
        <v>202111059</v>
      </c>
      <c r="B93" s="55" t="s">
        <v>200</v>
      </c>
      <c r="C93" t="str">
        <f>VLOOKUP(B93,summary!$A$5:$B$5006,2,0)</f>
        <v>Tadpole蝌蚪</v>
      </c>
      <c r="D93" s="91">
        <v>3</v>
      </c>
      <c r="E93" s="77"/>
    </row>
    <row r="94" spans="1:5" ht="18.5" x14ac:dyDescent="0.45">
      <c r="A94" s="106">
        <v>202111059</v>
      </c>
      <c r="B94" s="55" t="s">
        <v>203</v>
      </c>
      <c r="C94" t="str">
        <f>VLOOKUP(B94,summary!$A$5:$B$5006,2,0)</f>
        <v>Honey Pearl - Black 蜜糖珍珠</v>
      </c>
      <c r="D94" s="91">
        <v>2</v>
      </c>
      <c r="E94" s="77"/>
    </row>
    <row r="95" spans="1:5" ht="18.5" x14ac:dyDescent="0.45">
      <c r="A95" s="106">
        <v>202111059</v>
      </c>
      <c r="B95" s="55" t="s">
        <v>219</v>
      </c>
      <c r="C95" t="str">
        <f>VLOOKUP(B95,summary!$A$5:$B$5006,2,0)</f>
        <v>Jelly Powder 文头雪粉</v>
      </c>
      <c r="D95" s="91">
        <v>1</v>
      </c>
      <c r="E95" s="77"/>
    </row>
    <row r="96" spans="1:5" ht="18.5" customHeight="1" x14ac:dyDescent="0.45">
      <c r="A96" s="106">
        <v>202111059</v>
      </c>
      <c r="B96" s="55" t="s">
        <v>223</v>
      </c>
      <c r="C96" t="str">
        <f>VLOOKUP(B96,summary!$A$5:$B$5006,2,0)</f>
        <v>Agar Powder菜燕粉</v>
      </c>
      <c r="D96" s="91">
        <v>1</v>
      </c>
      <c r="E96" s="77"/>
    </row>
    <row r="97" spans="1:5" ht="18.5" customHeight="1" x14ac:dyDescent="0.45">
      <c r="A97" s="106">
        <v>202111059</v>
      </c>
      <c r="B97" s="55" t="s">
        <v>330</v>
      </c>
      <c r="C97" t="str">
        <f>VLOOKUP(B97,summary!$A$5:$B$5006,2,0)</f>
        <v>Black Glutinous Rice 黑糯米</v>
      </c>
      <c r="D97" s="91">
        <v>1</v>
      </c>
      <c r="E97" s="77"/>
    </row>
    <row r="98" spans="1:5" ht="18.5" customHeight="1" x14ac:dyDescent="0.45">
      <c r="A98" s="106">
        <v>202111059</v>
      </c>
      <c r="B98" s="55" t="s">
        <v>537</v>
      </c>
      <c r="C98" t="str">
        <f>VLOOKUP(B98,summary!$A$5:$B$5006,2,0)</f>
        <v>Fine Sugar 白糖</v>
      </c>
      <c r="D98" s="91">
        <v>2</v>
      </c>
      <c r="E98" s="77"/>
    </row>
    <row r="99" spans="1:5" ht="18.5" customHeight="1" x14ac:dyDescent="0.45">
      <c r="A99" s="106">
        <v>202111059</v>
      </c>
      <c r="B99" s="55" t="s">
        <v>559</v>
      </c>
      <c r="C99" t="str">
        <f>VLOOKUP(B99,summary!$A$5:$B$5006,2,0)</f>
        <v>Sweet Potato 番薯</v>
      </c>
      <c r="D99" s="91">
        <v>20</v>
      </c>
      <c r="E99" s="77"/>
    </row>
    <row r="100" spans="1:5" ht="18.5" customHeight="1" x14ac:dyDescent="0.45">
      <c r="A100" s="106">
        <v>202111059</v>
      </c>
      <c r="B100" s="55" t="s">
        <v>562</v>
      </c>
      <c r="C100" t="str">
        <f>VLOOKUP(B100,summary!$A$5:$B$5006,2,0)</f>
        <v>Yam 芋头</v>
      </c>
      <c r="D100" s="91">
        <v>5</v>
      </c>
      <c r="E100" s="77"/>
    </row>
    <row r="101" spans="1:5" ht="18.5" customHeight="1" x14ac:dyDescent="0.45">
      <c r="A101" s="106">
        <v>202111059</v>
      </c>
      <c r="B101" s="55" t="s">
        <v>565</v>
      </c>
      <c r="C101" t="str">
        <f>VLOOKUP(B101,summary!$A$5:$B$5006,2,0)</f>
        <v>Pandan Leaf 班兰叶</v>
      </c>
      <c r="D101" s="91">
        <v>10</v>
      </c>
      <c r="E101" s="77"/>
    </row>
    <row r="102" spans="1:5" ht="18.5" customHeight="1" x14ac:dyDescent="0.45">
      <c r="A102" s="106">
        <v>202111059</v>
      </c>
      <c r="B102" s="55" t="s">
        <v>565</v>
      </c>
      <c r="C102" t="str">
        <f>VLOOKUP(B102,summary!$A$5:$B$5006,2,0)</f>
        <v>Pandan Leaf 班兰叶</v>
      </c>
      <c r="D102" s="91">
        <v>3</v>
      </c>
      <c r="E102" s="77"/>
    </row>
    <row r="103" spans="1:5" ht="18.5" customHeight="1" x14ac:dyDescent="0.45">
      <c r="A103" s="106">
        <v>202111059</v>
      </c>
      <c r="B103" s="55" t="s">
        <v>309</v>
      </c>
      <c r="C103" t="str">
        <f>VLOOKUP(B103,summary!$A$5:$B$5006,2,0)</f>
        <v>Chia Tao赤豆</v>
      </c>
      <c r="D103" s="91">
        <v>1</v>
      </c>
      <c r="E103" s="77"/>
    </row>
    <row r="104" spans="1:5" ht="18.5" customHeight="1" x14ac:dyDescent="0.45">
      <c r="A104" s="106">
        <v>202111060</v>
      </c>
      <c r="B104" s="55" t="s">
        <v>658</v>
      </c>
      <c r="C104" t="str">
        <f>VLOOKUP(B104,summary!$A$5:$B$5006,2,0)</f>
        <v>Bobo Cha Cubes.摩摩喳喳</v>
      </c>
      <c r="D104" s="91">
        <v>3</v>
      </c>
      <c r="E104" s="77"/>
    </row>
    <row r="105" spans="1:5" ht="18.5" customHeight="1" x14ac:dyDescent="0.45">
      <c r="A105" s="106">
        <v>202111060</v>
      </c>
      <c r="B105" s="55" t="s">
        <v>294</v>
      </c>
      <c r="C105" t="str">
        <f>VLOOKUP(B105,summary!$A$5:$B$5006,2,0)</f>
        <v>Chin Chow  仙 草</v>
      </c>
      <c r="D105" s="78">
        <v>3</v>
      </c>
      <c r="E105" s="77"/>
    </row>
    <row r="106" spans="1:5" ht="18.5" customHeight="1" x14ac:dyDescent="0.45">
      <c r="A106" s="106">
        <v>202111060</v>
      </c>
      <c r="B106" s="55" t="s">
        <v>361</v>
      </c>
      <c r="C106" t="str">
        <f>VLOOKUP(B106,summary!$A$5:$B$5006,2,0)</f>
        <v>Lotus Seed 莲子(无）</v>
      </c>
      <c r="D106" s="78">
        <v>6</v>
      </c>
      <c r="E106" s="77"/>
    </row>
    <row r="107" spans="1:5" ht="18.5" customHeight="1" x14ac:dyDescent="0.45">
      <c r="A107" s="106">
        <v>202111060</v>
      </c>
      <c r="B107" s="55" t="s">
        <v>530</v>
      </c>
      <c r="C107" t="str">
        <f>VLOOKUP(B107,summary!$A$5:$B$5006,2,0)</f>
        <v>Rock Sugar冰糖</v>
      </c>
      <c r="D107" s="78">
        <v>3</v>
      </c>
      <c r="E107" s="77"/>
    </row>
    <row r="108" spans="1:5" ht="18.5" customHeight="1" x14ac:dyDescent="0.45">
      <c r="A108" s="106">
        <v>202111060</v>
      </c>
      <c r="B108" s="55" t="s">
        <v>533</v>
      </c>
      <c r="C108" t="str">
        <f>VLOOKUP(B108,summary!$A$5:$B$5006,2,0)</f>
        <v>Brown Sugar 黑糖</v>
      </c>
      <c r="D108" s="78">
        <v>3</v>
      </c>
      <c r="E108" s="77"/>
    </row>
    <row r="109" spans="1:5" ht="18.5" customHeight="1" x14ac:dyDescent="0.45">
      <c r="A109" s="106">
        <v>202111061</v>
      </c>
      <c r="B109" s="55" t="s">
        <v>252</v>
      </c>
      <c r="C109" t="str">
        <f>VLOOKUP(B109,summary!$A$5:$B$5006,2,0)</f>
        <v>Sweet Potato Powder番薯粉</v>
      </c>
      <c r="D109" s="78">
        <v>2</v>
      </c>
      <c r="E109" s="77"/>
    </row>
    <row r="110" spans="1:5" ht="18.5" customHeight="1" x14ac:dyDescent="0.45">
      <c r="A110" s="106">
        <v>202111061</v>
      </c>
      <c r="B110" s="55" t="s">
        <v>495</v>
      </c>
      <c r="C110" t="str">
        <f>VLOOKUP(B110,summary!$A$5:$B$5006,2,0)</f>
        <v>Coconut Milk 椰浆</v>
      </c>
      <c r="D110" s="78">
        <v>4</v>
      </c>
      <c r="E110" s="77"/>
    </row>
    <row r="111" spans="1:5" ht="18.5" customHeight="1" x14ac:dyDescent="0.45">
      <c r="A111" s="106">
        <v>202111062</v>
      </c>
      <c r="B111" s="55" t="s">
        <v>299</v>
      </c>
      <c r="C111" t="str">
        <f>VLOOKUP(B111,summary!$A$5:$B$5006,2,0)</f>
        <v>Red Bean红豆</v>
      </c>
      <c r="D111" s="78">
        <v>1</v>
      </c>
      <c r="E111" s="77"/>
    </row>
    <row r="112" spans="1:5" ht="18.5" customHeight="1" x14ac:dyDescent="0.45">
      <c r="A112" s="106">
        <v>202111062</v>
      </c>
      <c r="B112" s="55" t="s">
        <v>565</v>
      </c>
      <c r="C112" t="str">
        <f>VLOOKUP(B112,summary!$A$5:$B$5006,2,0)</f>
        <v>Pandan Leaf 班兰叶</v>
      </c>
      <c r="D112" s="78">
        <v>1</v>
      </c>
      <c r="E112" s="77"/>
    </row>
    <row r="113" spans="1:5" ht="18.5" customHeight="1" x14ac:dyDescent="0.45">
      <c r="A113" s="106">
        <v>202111063</v>
      </c>
      <c r="B113" s="55" t="s">
        <v>645</v>
      </c>
      <c r="C113" t="str">
        <f>VLOOKUP(B113,summary!$A$5:$B$5006,2,0)</f>
        <v>Fresh Soursop 红毛榴莲(无)</v>
      </c>
      <c r="D113" s="78">
        <v>3</v>
      </c>
      <c r="E113" s="77"/>
    </row>
    <row r="114" spans="1:5" ht="18.5" customHeight="1" x14ac:dyDescent="0.45">
      <c r="A114" s="106">
        <v>202111063</v>
      </c>
      <c r="B114" s="55" t="s">
        <v>646</v>
      </c>
      <c r="C114" t="str">
        <f>VLOOKUP(B114,summary!$A$5:$B$5006,2,0)</f>
        <v>Durian Puree 榴莲</v>
      </c>
      <c r="D114" s="78">
        <v>1</v>
      </c>
      <c r="E114" s="77"/>
    </row>
    <row r="115" spans="1:5" ht="18.5" customHeight="1" x14ac:dyDescent="0.45">
      <c r="A115" s="106">
        <v>202111063</v>
      </c>
      <c r="B115" s="55" t="s">
        <v>252</v>
      </c>
      <c r="C115" t="str">
        <f>VLOOKUP(B115,summary!$A$5:$B$5006,2,0)</f>
        <v>Sweet Potato Powder番薯粉</v>
      </c>
      <c r="D115" s="78">
        <v>2</v>
      </c>
      <c r="E115" s="77"/>
    </row>
    <row r="116" spans="1:5" ht="18.5" customHeight="1" x14ac:dyDescent="0.45">
      <c r="A116" s="106">
        <v>202111063</v>
      </c>
      <c r="B116" s="55" t="s">
        <v>294</v>
      </c>
      <c r="C116" t="str">
        <f>VLOOKUP(B116,summary!$A$5:$B$5006,2,0)</f>
        <v>Chin Chow  仙 草</v>
      </c>
      <c r="D116" s="78">
        <v>2</v>
      </c>
      <c r="E116" s="77"/>
    </row>
    <row r="117" spans="1:5" ht="18.5" customHeight="1" x14ac:dyDescent="0.45">
      <c r="A117" s="106">
        <v>202111063</v>
      </c>
      <c r="B117" s="55" t="s">
        <v>310</v>
      </c>
      <c r="C117" t="str">
        <f>VLOOKUP(B117,summary!$A$5:$B$5006,2,0)</f>
        <v>Chia Tao赤豆</v>
      </c>
      <c r="D117" s="78">
        <v>3</v>
      </c>
      <c r="E117" s="77"/>
    </row>
    <row r="118" spans="1:5" ht="18.5" customHeight="1" x14ac:dyDescent="0.45">
      <c r="A118" s="106">
        <v>202111063</v>
      </c>
      <c r="B118" s="55" t="s">
        <v>314</v>
      </c>
      <c r="C118" t="str">
        <f>VLOOKUP(B118,summary!$A$5:$B$5006,2,0)</f>
        <v>Green Bean 绿豆</v>
      </c>
      <c r="D118" s="78">
        <v>2</v>
      </c>
      <c r="E118" s="77"/>
    </row>
    <row r="119" spans="1:5" ht="18.5" customHeight="1" x14ac:dyDescent="0.45">
      <c r="A119" s="106">
        <v>202111063</v>
      </c>
      <c r="B119" s="55" t="s">
        <v>322</v>
      </c>
      <c r="C119" t="str">
        <f>VLOOKUP(B119,summary!$A$5:$B$5006,2,0)</f>
        <v>Split Green Mung Bean豆畔</v>
      </c>
      <c r="D119" s="78">
        <v>1</v>
      </c>
      <c r="E119" s="77"/>
    </row>
    <row r="120" spans="1:5" ht="18.5" customHeight="1" x14ac:dyDescent="0.45">
      <c r="A120" s="106">
        <v>202111063</v>
      </c>
      <c r="B120" s="55" t="s">
        <v>331</v>
      </c>
      <c r="C120" t="str">
        <f>VLOOKUP(B120,summary!$A$5:$B$5006,2,0)</f>
        <v>Black Glutinous Rice 黑糯米</v>
      </c>
      <c r="D120" s="78">
        <v>2</v>
      </c>
      <c r="E120" s="77"/>
    </row>
    <row r="121" spans="1:5" ht="18.5" customHeight="1" x14ac:dyDescent="0.45">
      <c r="A121" s="106">
        <v>202111063</v>
      </c>
      <c r="B121" s="55" t="s">
        <v>347</v>
      </c>
      <c r="C121" t="str">
        <f>VLOOKUP(B121,summary!$A$5:$B$5006,2,0)</f>
        <v>Small Sago 小丸</v>
      </c>
      <c r="D121" s="78">
        <v>2</v>
      </c>
      <c r="E121" s="77"/>
    </row>
    <row r="122" spans="1:5" ht="18.5" customHeight="1" x14ac:dyDescent="0.45">
      <c r="A122" s="106">
        <v>202111063</v>
      </c>
      <c r="B122" s="55" t="s">
        <v>351</v>
      </c>
      <c r="C122" t="str">
        <f>VLOOKUP(B122,summary!$A$5:$B$5006,2,0)</f>
        <v>Dried Longan 龙眼干</v>
      </c>
      <c r="D122" s="78">
        <v>1</v>
      </c>
      <c r="E122" s="77"/>
    </row>
    <row r="123" spans="1:5" ht="18.5" customHeight="1" x14ac:dyDescent="0.45">
      <c r="A123" s="106">
        <v>202111064</v>
      </c>
      <c r="B123" s="55" t="s">
        <v>475</v>
      </c>
      <c r="C123" t="str">
        <f>VLOOKUP(B123,summary!$A$5:$B$5006,2,0)</f>
        <v>Evaporated Creamer淡奶水</v>
      </c>
      <c r="D123" s="78">
        <v>2</v>
      </c>
      <c r="E123" s="77"/>
    </row>
    <row r="124" spans="1:5" ht="18.5" customHeight="1" x14ac:dyDescent="0.45">
      <c r="A124" s="106">
        <v>202111064</v>
      </c>
      <c r="B124" s="55" t="s">
        <v>477</v>
      </c>
      <c r="C124" t="str">
        <f>VLOOKUP(B124,summary!$A$5:$B$5006,2,0)</f>
        <v>Sweetened Creamer 练奶</v>
      </c>
      <c r="D124" s="78">
        <v>3</v>
      </c>
      <c r="E124" s="77"/>
    </row>
    <row r="125" spans="1:5" ht="18.5" customHeight="1" x14ac:dyDescent="0.45">
      <c r="A125" s="106">
        <v>202111064</v>
      </c>
      <c r="B125" s="55" t="s">
        <v>537</v>
      </c>
      <c r="C125" t="str">
        <f>VLOOKUP(B125,summary!$A$5:$B$5006,2,0)</f>
        <v>Fine Sugar 白糖</v>
      </c>
      <c r="D125" s="78">
        <v>1</v>
      </c>
      <c r="E125" s="77"/>
    </row>
    <row r="126" spans="1:5" ht="18.5" customHeight="1" x14ac:dyDescent="0.45">
      <c r="A126" s="106">
        <v>202111065</v>
      </c>
      <c r="B126" s="55" t="s">
        <v>637</v>
      </c>
      <c r="C126" t="str">
        <f>VLOOKUP(B126,summary!$A$5:$B$5006,2,0)</f>
        <v xml:space="preserve">Fresh Soursop 红毛榴莲 </v>
      </c>
      <c r="D126" s="78">
        <v>1</v>
      </c>
      <c r="E126" s="77"/>
    </row>
    <row r="127" spans="1:5" ht="18.5" customHeight="1" x14ac:dyDescent="0.45">
      <c r="A127" s="106">
        <v>202111065</v>
      </c>
      <c r="B127" s="55" t="s">
        <v>646</v>
      </c>
      <c r="C127" t="str">
        <f>VLOOKUP(B127,summary!$A$5:$B$5006,2,0)</f>
        <v>Durian Puree 榴莲</v>
      </c>
      <c r="D127" s="78">
        <v>2</v>
      </c>
      <c r="E127" s="77"/>
    </row>
    <row r="128" spans="1:5" ht="18.5" customHeight="1" x14ac:dyDescent="0.45">
      <c r="A128" s="106">
        <v>202111065</v>
      </c>
      <c r="B128" s="55" t="s">
        <v>647</v>
      </c>
      <c r="C128" t="str">
        <f>VLOOKUP(B128,summary!$A$5:$B$5006,2,0)</f>
        <v>Mango Puree芒果</v>
      </c>
      <c r="D128" s="78">
        <v>5</v>
      </c>
      <c r="E128" s="77"/>
    </row>
    <row r="129" spans="1:5" ht="18.5" customHeight="1" x14ac:dyDescent="0.45">
      <c r="A129" s="106">
        <v>202111065</v>
      </c>
      <c r="B129" s="55" t="s">
        <v>658</v>
      </c>
      <c r="C129" t="str">
        <f>VLOOKUP(B129,summary!$A$5:$B$5006,2,0)</f>
        <v>Bobo Cha Cubes.摩摩喳喳</v>
      </c>
      <c r="D129" s="78">
        <v>1</v>
      </c>
      <c r="E129" s="77"/>
    </row>
    <row r="130" spans="1:5" ht="18.5" customHeight="1" x14ac:dyDescent="0.45">
      <c r="A130" s="106">
        <v>202111065</v>
      </c>
      <c r="B130" s="55" t="s">
        <v>200</v>
      </c>
      <c r="C130" t="str">
        <f>VLOOKUP(B130,summary!$A$5:$B$5006,2,0)</f>
        <v>Tadpole蝌蚪</v>
      </c>
      <c r="D130" s="78">
        <v>1</v>
      </c>
      <c r="E130" s="77"/>
    </row>
    <row r="131" spans="1:5" ht="18.5" customHeight="1" x14ac:dyDescent="0.45">
      <c r="A131" s="106">
        <v>202111065</v>
      </c>
      <c r="B131" s="55" t="s">
        <v>216</v>
      </c>
      <c r="C131" t="str">
        <f>VLOOKUP(B131,summary!$A$5:$B$5006,2,0)</f>
        <v>Chin Chow powder 仙 草粉</v>
      </c>
      <c r="D131" s="78">
        <v>1</v>
      </c>
      <c r="E131" s="77"/>
    </row>
    <row r="132" spans="1:5" ht="18.5" customHeight="1" x14ac:dyDescent="0.45">
      <c r="A132" s="106">
        <v>202111065</v>
      </c>
      <c r="B132" s="55" t="s">
        <v>221</v>
      </c>
      <c r="C132" t="str">
        <f>VLOOKUP(B132,summary!$A$5:$B$5006,2,0)</f>
        <v>Jelly Powder 文头雪粉</v>
      </c>
      <c r="D132" s="78">
        <v>1</v>
      </c>
      <c r="E132" s="77"/>
    </row>
    <row r="133" spans="1:5" ht="18.5" customHeight="1" x14ac:dyDescent="0.45">
      <c r="A133" s="106">
        <v>202111065</v>
      </c>
      <c r="B133" s="55" t="s">
        <v>294</v>
      </c>
      <c r="C133" t="str">
        <f>VLOOKUP(B133,summary!$A$5:$B$5006,2,0)</f>
        <v>Chin Chow  仙 草</v>
      </c>
      <c r="D133" s="78">
        <v>2</v>
      </c>
      <c r="E133" s="77"/>
    </row>
    <row r="134" spans="1:5" ht="18.5" customHeight="1" x14ac:dyDescent="0.45">
      <c r="A134" s="106">
        <v>202111065</v>
      </c>
      <c r="B134" s="55" t="s">
        <v>299</v>
      </c>
      <c r="C134" t="str">
        <f>VLOOKUP(B134,summary!$A$5:$B$5006,2,0)</f>
        <v>Red Bean红豆</v>
      </c>
      <c r="D134" s="78">
        <v>3</v>
      </c>
      <c r="E134" s="77"/>
    </row>
    <row r="135" spans="1:5" ht="18.5" customHeight="1" x14ac:dyDescent="0.45">
      <c r="A135" s="106">
        <v>202111065</v>
      </c>
      <c r="B135" s="55" t="s">
        <v>314</v>
      </c>
      <c r="C135" t="str">
        <f>VLOOKUP(B135,summary!$A$5:$B$5006,2,0)</f>
        <v>Green Bean 绿豆</v>
      </c>
      <c r="D135" s="78">
        <v>2</v>
      </c>
      <c r="E135" s="77"/>
    </row>
    <row r="136" spans="1:5" ht="18.5" customHeight="1" x14ac:dyDescent="0.45">
      <c r="A136" s="106">
        <v>202111065</v>
      </c>
      <c r="B136" s="55" t="s">
        <v>322</v>
      </c>
      <c r="C136" t="str">
        <f>VLOOKUP(B136,summary!$A$5:$B$5006,2,0)</f>
        <v>Split Green Mung Bean豆畔</v>
      </c>
      <c r="D136" s="78">
        <v>1</v>
      </c>
      <c r="E136" s="77"/>
    </row>
    <row r="137" spans="1:5" ht="18.5" customHeight="1" x14ac:dyDescent="0.45">
      <c r="A137" s="106">
        <v>202111065</v>
      </c>
      <c r="B137" s="55" t="s">
        <v>331</v>
      </c>
      <c r="C137" t="str">
        <f>VLOOKUP(B137,summary!$A$5:$B$5006,2,0)</f>
        <v>Black Glutinous Rice 黑糯米</v>
      </c>
      <c r="D137" s="78">
        <v>1</v>
      </c>
      <c r="E137" s="77"/>
    </row>
    <row r="138" spans="1:5" ht="18.5" customHeight="1" x14ac:dyDescent="0.45">
      <c r="A138" s="106">
        <v>202111065</v>
      </c>
      <c r="B138" s="55" t="s">
        <v>335</v>
      </c>
      <c r="C138" t="str">
        <f>VLOOKUP(B138,summary!$A$5:$B$5006,2,0)</f>
        <v>White Glutinous Rice白糯米</v>
      </c>
      <c r="D138" s="78">
        <v>1</v>
      </c>
      <c r="E138" s="77"/>
    </row>
    <row r="139" spans="1:5" ht="18.5" customHeight="1" x14ac:dyDescent="0.45">
      <c r="A139" s="106">
        <v>202111065</v>
      </c>
      <c r="B139" s="55" t="s">
        <v>340</v>
      </c>
      <c r="C139" t="str">
        <f>VLOOKUP(B139,summary!$A$5:$B$5006,2,0)</f>
        <v>Pearl Barley 薏米</v>
      </c>
      <c r="D139" s="78">
        <v>1</v>
      </c>
      <c r="E139" s="77"/>
    </row>
    <row r="140" spans="1:5" ht="18.5" customHeight="1" x14ac:dyDescent="0.45">
      <c r="A140" s="106">
        <v>202111065</v>
      </c>
      <c r="B140" s="55" t="s">
        <v>343</v>
      </c>
      <c r="C140" t="str">
        <f>VLOOKUP(B140,summary!$A$5:$B$5006,2,0)</f>
        <v>Big Sago 大丸</v>
      </c>
      <c r="D140" s="78">
        <v>1</v>
      </c>
      <c r="E140" s="77"/>
    </row>
    <row r="141" spans="1:5" ht="18.5" customHeight="1" x14ac:dyDescent="0.45">
      <c r="A141" s="106">
        <v>202111065</v>
      </c>
      <c r="B141" s="55" t="s">
        <v>347</v>
      </c>
      <c r="C141" t="str">
        <f>VLOOKUP(B141,summary!$A$5:$B$5006,2,0)</f>
        <v>Small Sago 小丸</v>
      </c>
      <c r="D141" s="78">
        <v>1</v>
      </c>
      <c r="E141" s="77"/>
    </row>
    <row r="142" spans="1:5" ht="18.5" customHeight="1" x14ac:dyDescent="0.45">
      <c r="A142" s="106">
        <v>202111065</v>
      </c>
      <c r="B142" s="55" t="s">
        <v>351</v>
      </c>
      <c r="C142" t="str">
        <f>VLOOKUP(B142,summary!$A$5:$B$5006,2,0)</f>
        <v>Dried Longan 龙眼干</v>
      </c>
      <c r="D142" s="78">
        <v>3</v>
      </c>
      <c r="E142" s="77"/>
    </row>
    <row r="143" spans="1:5" ht="18.5" customHeight="1" x14ac:dyDescent="0.45">
      <c r="A143" s="106">
        <v>202111065</v>
      </c>
      <c r="B143" s="55" t="s">
        <v>364</v>
      </c>
      <c r="C143" t="str">
        <f>VLOOKUP(B143,summary!$A$5:$B$5006,2,0)</f>
        <v>Red Date 红枣</v>
      </c>
      <c r="D143" s="78">
        <v>2</v>
      </c>
      <c r="E143" s="77"/>
    </row>
    <row r="144" spans="1:5" ht="18.5" customHeight="1" x14ac:dyDescent="0.45">
      <c r="A144" s="106">
        <v>202111065</v>
      </c>
      <c r="B144" s="55" t="s">
        <v>377</v>
      </c>
      <c r="C144" t="str">
        <f>VLOOKUP(B144,summary!$A$5:$B$5006,2,0)</f>
        <v>Bean Curd Sheet 腐竹</v>
      </c>
      <c r="D144" s="78">
        <v>10</v>
      </c>
      <c r="E144" s="77"/>
    </row>
    <row r="145" spans="1:5" ht="18.5" customHeight="1" x14ac:dyDescent="0.45">
      <c r="A145" s="106">
        <v>202111065</v>
      </c>
      <c r="B145" s="55" t="s">
        <v>384</v>
      </c>
      <c r="C145" t="str">
        <f>VLOOKUP(B145,summary!$A$5:$B$5006,2,0)</f>
        <v>Coco Syrup 可可糖浆</v>
      </c>
      <c r="D145" s="78">
        <v>2</v>
      </c>
      <c r="E145" s="77"/>
    </row>
    <row r="146" spans="1:5" ht="18.5" customHeight="1" x14ac:dyDescent="0.45">
      <c r="A146" s="106">
        <v>202111065</v>
      </c>
      <c r="B146" s="55" t="s">
        <v>441</v>
      </c>
      <c r="C146" t="str">
        <f>VLOOKUP(B146,summary!$A$5:$B$5006,2,0)</f>
        <v>Longan in Syrup龙眼</v>
      </c>
      <c r="D146" s="78">
        <v>1</v>
      </c>
      <c r="E146" s="77"/>
    </row>
    <row r="147" spans="1:5" ht="18.5" customHeight="1" x14ac:dyDescent="0.45">
      <c r="A147" s="106">
        <v>202111065</v>
      </c>
      <c r="B147" s="55" t="s">
        <v>458</v>
      </c>
      <c r="C147" t="str">
        <f>VLOOKUP(B147,summary!$A$5:$B$5006,2,0)</f>
        <v>Cream Corn玉米浆</v>
      </c>
      <c r="D147" s="78">
        <v>1</v>
      </c>
      <c r="E147" s="77"/>
    </row>
    <row r="148" spans="1:5" ht="18.5" customHeight="1" x14ac:dyDescent="0.45">
      <c r="A148" s="106">
        <v>202111065</v>
      </c>
      <c r="B148" s="55" t="s">
        <v>461</v>
      </c>
      <c r="C148" t="str">
        <f>VLOOKUP(B148,summary!$A$5:$B$5006,2,0)</f>
        <v>Whole Corn玉米粒</v>
      </c>
      <c r="D148" s="78">
        <v>1</v>
      </c>
      <c r="E148" s="77"/>
    </row>
    <row r="149" spans="1:5" ht="18.5" customHeight="1" x14ac:dyDescent="0.45">
      <c r="A149" s="106">
        <v>202111065</v>
      </c>
      <c r="B149" s="55" t="s">
        <v>484</v>
      </c>
      <c r="C149" t="str">
        <f>VLOOKUP(B149,summary!$A$5:$B$5006,2,0)</f>
        <v>GingKo Nut白果罐</v>
      </c>
      <c r="D149" s="78">
        <v>1</v>
      </c>
      <c r="E149" s="77"/>
    </row>
    <row r="150" spans="1:5" ht="18.5" customHeight="1" x14ac:dyDescent="0.45">
      <c r="A150" s="106">
        <v>202111065</v>
      </c>
      <c r="B150" s="55" t="s">
        <v>495</v>
      </c>
      <c r="C150" t="str">
        <f>VLOOKUP(B150,summary!$A$5:$B$5006,2,0)</f>
        <v>Coconut Milk 椰浆</v>
      </c>
      <c r="D150" s="78">
        <v>1</v>
      </c>
      <c r="E150" s="77"/>
    </row>
    <row r="151" spans="1:5" ht="18.5" customHeight="1" x14ac:dyDescent="0.45">
      <c r="A151" s="106">
        <v>202111065</v>
      </c>
      <c r="B151" s="55" t="s">
        <v>537</v>
      </c>
      <c r="C151" t="str">
        <f>VLOOKUP(B151,summary!$A$5:$B$5006,2,0)</f>
        <v>Fine Sugar 白糖</v>
      </c>
      <c r="D151" s="78">
        <v>1</v>
      </c>
      <c r="E151" s="77"/>
    </row>
    <row r="152" spans="1:5" ht="18.5" customHeight="1" x14ac:dyDescent="0.45">
      <c r="A152" s="106">
        <v>202111065</v>
      </c>
      <c r="B152" s="55" t="s">
        <v>559</v>
      </c>
      <c r="C152" t="str">
        <f>VLOOKUP(B152,summary!$A$5:$B$5006,2,0)</f>
        <v>Sweet Potato 番薯</v>
      </c>
      <c r="D152" s="78">
        <v>3</v>
      </c>
      <c r="E152" s="77"/>
    </row>
    <row r="153" spans="1:5" ht="18.5" customHeight="1" x14ac:dyDescent="0.45">
      <c r="A153" s="106">
        <v>202111065</v>
      </c>
      <c r="B153" s="55" t="s">
        <v>562</v>
      </c>
      <c r="C153" t="str">
        <f>VLOOKUP(B153,summary!$A$5:$B$5006,2,0)</f>
        <v>Yam 芋头</v>
      </c>
      <c r="D153" s="78">
        <v>2</v>
      </c>
      <c r="E153" s="77"/>
    </row>
    <row r="154" spans="1:5" ht="18.5" customHeight="1" x14ac:dyDescent="0.45">
      <c r="A154" s="106">
        <v>202111065</v>
      </c>
      <c r="B154" s="55" t="s">
        <v>565</v>
      </c>
      <c r="C154" t="str">
        <f>VLOOKUP(B154,summary!$A$5:$B$5006,2,0)</f>
        <v>Pandan Leaf 班兰叶</v>
      </c>
      <c r="D154" s="78">
        <v>1</v>
      </c>
      <c r="E154" s="77"/>
    </row>
    <row r="155" spans="1:5" ht="18.5" customHeight="1" x14ac:dyDescent="0.45">
      <c r="A155" s="106">
        <v>202111065</v>
      </c>
      <c r="B155" s="55" t="s">
        <v>566</v>
      </c>
      <c r="C155" t="str">
        <f>VLOOKUP(B155,summary!$A$5:$B$5006,2,0)</f>
        <v>Lime 酸甘</v>
      </c>
      <c r="D155" s="78">
        <v>1</v>
      </c>
      <c r="E155" s="77"/>
    </row>
    <row r="156" spans="1:5" ht="18.5" customHeight="1" x14ac:dyDescent="0.45">
      <c r="A156" s="106">
        <v>202111066</v>
      </c>
      <c r="B156" s="55" t="s">
        <v>216</v>
      </c>
      <c r="C156" t="str">
        <f>VLOOKUP(B156,summary!$A$5:$B$5006,2,0)</f>
        <v>Chin Chow powder 仙 草粉</v>
      </c>
      <c r="D156" s="78">
        <v>2</v>
      </c>
      <c r="E156" s="77"/>
    </row>
    <row r="157" spans="1:5" ht="18.5" customHeight="1" x14ac:dyDescent="0.45">
      <c r="A157" s="106">
        <v>202111067</v>
      </c>
      <c r="B157" s="55" t="s">
        <v>646</v>
      </c>
      <c r="C157" t="str">
        <f>VLOOKUP(B157,summary!$A$5:$B$5006,2,0)</f>
        <v>Durian Puree 榴莲</v>
      </c>
      <c r="D157" s="78">
        <v>2</v>
      </c>
      <c r="E157" s="77"/>
    </row>
    <row r="158" spans="1:5" ht="18.5" customHeight="1" x14ac:dyDescent="0.45">
      <c r="A158" s="106">
        <v>202111067</v>
      </c>
      <c r="B158" s="55" t="s">
        <v>647</v>
      </c>
      <c r="C158" t="str">
        <f>VLOOKUP(B158,summary!$A$5:$B$5006,2,0)</f>
        <v>Mango Puree芒果</v>
      </c>
      <c r="D158" s="78">
        <v>2</v>
      </c>
      <c r="E158" s="77"/>
    </row>
    <row r="159" spans="1:5" ht="18.5" customHeight="1" x14ac:dyDescent="0.45">
      <c r="A159" s="106">
        <v>202111067</v>
      </c>
      <c r="B159" s="55" t="s">
        <v>658</v>
      </c>
      <c r="C159" t="str">
        <f>VLOOKUP(B159,summary!$A$5:$B$5006,2,0)</f>
        <v>Bobo Cha Cubes.摩摩喳喳</v>
      </c>
      <c r="D159" s="78">
        <v>1</v>
      </c>
      <c r="E159" s="77"/>
    </row>
    <row r="160" spans="1:5" ht="18.5" customHeight="1" x14ac:dyDescent="0.45">
      <c r="A160" s="106">
        <v>202111067</v>
      </c>
      <c r="B160" s="55" t="s">
        <v>661</v>
      </c>
      <c r="C160" t="str">
        <f>VLOOKUP(B160,summary!$A$5:$B$5006,2,0)</f>
        <v>Chendol浆咯</v>
      </c>
      <c r="D160" s="78">
        <v>1</v>
      </c>
      <c r="E160" s="77"/>
    </row>
    <row r="161" spans="1:5" ht="18.5" customHeight="1" x14ac:dyDescent="0.45">
      <c r="A161" s="106">
        <v>202111067</v>
      </c>
      <c r="B161" s="55" t="s">
        <v>294</v>
      </c>
      <c r="C161" t="str">
        <f>VLOOKUP(B161,summary!$A$5:$B$5006,2,0)</f>
        <v>Chin Chow  仙 草</v>
      </c>
      <c r="D161" s="78">
        <v>2</v>
      </c>
      <c r="E161" s="77"/>
    </row>
    <row r="162" spans="1:5" ht="18.5" customHeight="1" x14ac:dyDescent="0.45">
      <c r="A162" s="106">
        <v>202111067</v>
      </c>
      <c r="B162" s="55" t="s">
        <v>297</v>
      </c>
      <c r="C162" t="str">
        <f>VLOOKUP(B162,summary!$A$5:$B$5006,2,0)</f>
        <v>GingKo Nut (Peel off)白果仁</v>
      </c>
      <c r="D162" s="78">
        <v>2</v>
      </c>
      <c r="E162" s="77"/>
    </row>
    <row r="163" spans="1:5" ht="18.5" customHeight="1" x14ac:dyDescent="0.45">
      <c r="A163" s="106">
        <v>202111067</v>
      </c>
      <c r="B163" s="55" t="s">
        <v>299</v>
      </c>
      <c r="C163" t="str">
        <f>VLOOKUP(B163,summary!$A$5:$B$5006,2,0)</f>
        <v>Red Bean红豆</v>
      </c>
      <c r="D163" s="78">
        <v>2</v>
      </c>
      <c r="E163" s="77"/>
    </row>
    <row r="164" spans="1:5" ht="18.5" customHeight="1" x14ac:dyDescent="0.45">
      <c r="A164" s="106">
        <v>202111067</v>
      </c>
      <c r="B164" s="55" t="s">
        <v>331</v>
      </c>
      <c r="C164" t="str">
        <f>VLOOKUP(B164,summary!$A$5:$B$5006,2,0)</f>
        <v>Black Glutinous Rice 黑糯米</v>
      </c>
      <c r="D164" s="78">
        <v>1</v>
      </c>
      <c r="E164" s="77"/>
    </row>
    <row r="165" spans="1:5" ht="18.5" customHeight="1" x14ac:dyDescent="0.45">
      <c r="A165" s="106">
        <v>202111067</v>
      </c>
      <c r="B165" s="55" t="s">
        <v>340</v>
      </c>
      <c r="C165" t="str">
        <f>VLOOKUP(B165,summary!$A$5:$B$5006,2,0)</f>
        <v>Pearl Barley 薏米</v>
      </c>
      <c r="D165" s="78">
        <v>1</v>
      </c>
      <c r="E165" s="77"/>
    </row>
    <row r="166" spans="1:5" ht="18.5" customHeight="1" x14ac:dyDescent="0.45">
      <c r="A166" s="106">
        <v>202111067</v>
      </c>
      <c r="B166" s="55" t="s">
        <v>347</v>
      </c>
      <c r="C166" t="str">
        <f>VLOOKUP(B166,summary!$A$5:$B$5006,2,0)</f>
        <v>Small Sago 小丸</v>
      </c>
      <c r="D166" s="78">
        <v>1</v>
      </c>
      <c r="E166" s="77"/>
    </row>
    <row r="167" spans="1:5" ht="18.5" customHeight="1" x14ac:dyDescent="0.45">
      <c r="A167" s="106">
        <v>202111067</v>
      </c>
      <c r="B167" s="55" t="s">
        <v>537</v>
      </c>
      <c r="C167" t="str">
        <f>VLOOKUP(B167,summary!$A$5:$B$5006,2,0)</f>
        <v>Fine Sugar 白糖</v>
      </c>
      <c r="D167" s="78">
        <v>1</v>
      </c>
      <c r="E167" s="77"/>
    </row>
    <row r="168" spans="1:5" ht="18.5" customHeight="1" x14ac:dyDescent="0.45">
      <c r="A168" s="106">
        <v>202111068</v>
      </c>
      <c r="B168" s="55" t="s">
        <v>298</v>
      </c>
      <c r="C168" t="str">
        <f>VLOOKUP(B168,summary!$A$5:$B$5006,2,0)</f>
        <v>Red Bean红豆</v>
      </c>
      <c r="D168" s="78">
        <v>1</v>
      </c>
      <c r="E168" s="77"/>
    </row>
    <row r="169" spans="1:5" ht="18.5" customHeight="1" x14ac:dyDescent="0.45">
      <c r="A169" s="106">
        <v>202111068</v>
      </c>
      <c r="B169" s="55" t="s">
        <v>331</v>
      </c>
      <c r="C169" t="str">
        <f>VLOOKUP(B169,summary!$A$5:$B$5006,2,0)</f>
        <v>Black Glutinous Rice 黑糯米</v>
      </c>
      <c r="D169" s="78">
        <v>1</v>
      </c>
      <c r="E169" s="77"/>
    </row>
    <row r="170" spans="1:5" ht="18.5" customHeight="1" x14ac:dyDescent="0.45">
      <c r="A170" s="106">
        <v>202111068</v>
      </c>
      <c r="B170" s="55" t="s">
        <v>200</v>
      </c>
      <c r="C170" t="str">
        <f>VLOOKUP(B170,summary!$A$5:$B$5006,2,0)</f>
        <v>Tadpole蝌蚪</v>
      </c>
      <c r="D170" s="78">
        <v>1</v>
      </c>
      <c r="E170" s="77"/>
    </row>
    <row r="171" spans="1:5" ht="18.5" customHeight="1" x14ac:dyDescent="0.45">
      <c r="A171" s="106">
        <v>202111068</v>
      </c>
      <c r="B171" s="55" t="s">
        <v>351</v>
      </c>
      <c r="C171" t="str">
        <f>VLOOKUP(B171,summary!$A$5:$B$5006,2,0)</f>
        <v>Dried Longan 龙眼干</v>
      </c>
      <c r="D171" s="78">
        <v>2</v>
      </c>
      <c r="E171" s="77"/>
    </row>
    <row r="172" spans="1:5" ht="18.5" customHeight="1" x14ac:dyDescent="0.45">
      <c r="A172" s="106">
        <v>202111068</v>
      </c>
      <c r="B172" s="55" t="s">
        <v>322</v>
      </c>
      <c r="C172" t="str">
        <f>VLOOKUP(B172,summary!$A$5:$B$5006,2,0)</f>
        <v>Split Green Mung Bean豆畔</v>
      </c>
      <c r="D172" s="78">
        <v>1</v>
      </c>
      <c r="E172" s="77"/>
    </row>
    <row r="173" spans="1:5" ht="18.5" customHeight="1" x14ac:dyDescent="0.45">
      <c r="A173" s="106">
        <v>202111068</v>
      </c>
      <c r="B173" s="55" t="s">
        <v>547</v>
      </c>
      <c r="C173" t="str">
        <f>VLOOKUP(B173,summary!$A$5:$B$5006,2,0)</f>
        <v>Coconut Sugar椰糖</v>
      </c>
      <c r="D173" s="78">
        <v>1</v>
      </c>
      <c r="E173" s="77"/>
    </row>
    <row r="174" spans="1:5" ht="18.5" customHeight="1" x14ac:dyDescent="0.45">
      <c r="A174" s="106">
        <v>202111068</v>
      </c>
      <c r="B174" s="55" t="s">
        <v>533</v>
      </c>
      <c r="C174" t="str">
        <f>VLOOKUP(B174,summary!$A$5:$B$5006,2,0)</f>
        <v>Brown Sugar 黑糖</v>
      </c>
      <c r="D174" s="78">
        <v>1</v>
      </c>
      <c r="E174" s="77"/>
    </row>
    <row r="175" spans="1:5" ht="18.5" customHeight="1" x14ac:dyDescent="0.45">
      <c r="A175" s="106">
        <v>202111068</v>
      </c>
      <c r="B175" s="55" t="s">
        <v>537</v>
      </c>
      <c r="C175" t="str">
        <f>VLOOKUP(B175,summary!$A$5:$B$5006,2,0)</f>
        <v>Fine Sugar 白糖</v>
      </c>
      <c r="D175" s="78">
        <v>2</v>
      </c>
      <c r="E175" s="77"/>
    </row>
    <row r="176" spans="1:5" ht="18.5" customHeight="1" x14ac:dyDescent="0.45">
      <c r="A176" s="106">
        <v>202111068</v>
      </c>
      <c r="B176" s="55" t="s">
        <v>535</v>
      </c>
      <c r="C176" t="str">
        <f>VLOOKUP(B176,summary!$A$5:$B$5006,2,0)</f>
        <v>Red Sugar 赤糖</v>
      </c>
      <c r="D176" s="78">
        <v>1</v>
      </c>
      <c r="E176" s="77"/>
    </row>
    <row r="177" spans="1:5" ht="18.5" customHeight="1" x14ac:dyDescent="0.45">
      <c r="A177" s="106">
        <v>202111068</v>
      </c>
      <c r="B177" s="55" t="s">
        <v>559</v>
      </c>
      <c r="C177" t="str">
        <f>VLOOKUP(B177,summary!$A$5:$B$5006,2,0)</f>
        <v>Sweet Potato 番薯</v>
      </c>
      <c r="D177" s="78">
        <v>10</v>
      </c>
      <c r="E177" s="77"/>
    </row>
    <row r="178" spans="1:5" ht="18.5" customHeight="1" x14ac:dyDescent="0.45">
      <c r="A178" s="106">
        <v>202111068</v>
      </c>
      <c r="B178" s="55" t="s">
        <v>562</v>
      </c>
      <c r="C178" t="str">
        <f>VLOOKUP(B178,summary!$A$5:$B$5006,2,0)</f>
        <v>Yam 芋头</v>
      </c>
      <c r="D178" s="78">
        <v>3</v>
      </c>
      <c r="E178" s="77"/>
    </row>
    <row r="179" spans="1:5" ht="18.5" customHeight="1" x14ac:dyDescent="0.45">
      <c r="A179" s="106">
        <v>202111068</v>
      </c>
      <c r="B179" s="55" t="s">
        <v>566</v>
      </c>
      <c r="C179" t="str">
        <f>VLOOKUP(B179,summary!$A$5:$B$5006,2,0)</f>
        <v>Lime 酸甘</v>
      </c>
      <c r="D179" s="78">
        <v>1</v>
      </c>
      <c r="E179" s="77"/>
    </row>
    <row r="180" spans="1:5" ht="18.5" customHeight="1" x14ac:dyDescent="0.45">
      <c r="A180" s="106">
        <v>202111069</v>
      </c>
      <c r="B180" s="55" t="s">
        <v>646</v>
      </c>
      <c r="C180" t="str">
        <f>VLOOKUP(B180,summary!$A$5:$B$5006,2,0)</f>
        <v>Durian Puree 榴莲</v>
      </c>
      <c r="D180" s="78">
        <v>2</v>
      </c>
      <c r="E180" s="77"/>
    </row>
    <row r="181" spans="1:5" ht="18.5" customHeight="1" x14ac:dyDescent="0.45">
      <c r="A181" s="106">
        <v>202111069</v>
      </c>
      <c r="B181" s="55" t="s">
        <v>637</v>
      </c>
      <c r="C181" t="str">
        <f>VLOOKUP(B181,summary!$A$5:$B$5006,2,0)</f>
        <v xml:space="preserve">Fresh Soursop 红毛榴莲 </v>
      </c>
      <c r="D181" s="78">
        <v>1</v>
      </c>
      <c r="E181" s="77"/>
    </row>
    <row r="182" spans="1:5" ht="18.5" customHeight="1" x14ac:dyDescent="0.45">
      <c r="A182" s="106">
        <v>202111069</v>
      </c>
      <c r="B182" s="55" t="s">
        <v>294</v>
      </c>
      <c r="C182" t="str">
        <f>VLOOKUP(B182,summary!$A$5:$B$5006,2,0)</f>
        <v>Chin Chow  仙 草</v>
      </c>
      <c r="D182" s="78">
        <v>2</v>
      </c>
      <c r="E182" s="77"/>
    </row>
    <row r="183" spans="1:5" ht="18.5" customHeight="1" x14ac:dyDescent="0.45">
      <c r="A183" s="106">
        <v>202111069</v>
      </c>
      <c r="B183" s="55" t="s">
        <v>661</v>
      </c>
      <c r="C183" t="str">
        <f>VLOOKUP(B183,summary!$A$5:$B$5006,2,0)</f>
        <v>Chendol浆咯</v>
      </c>
      <c r="D183" s="78">
        <v>2</v>
      </c>
      <c r="E183" s="77"/>
    </row>
    <row r="184" spans="1:5" ht="18.5" customHeight="1" x14ac:dyDescent="0.45">
      <c r="A184" s="106">
        <v>202111069</v>
      </c>
      <c r="B184" s="55" t="s">
        <v>264</v>
      </c>
      <c r="C184" t="str">
        <f>VLOOKUP(B184,summary!$A$5:$B$5006,2,0)</f>
        <v>Tapioca Flour 茨粉</v>
      </c>
      <c r="D184" s="78">
        <v>10</v>
      </c>
      <c r="E184" s="77"/>
    </row>
    <row r="185" spans="1:5" ht="18.5" customHeight="1" x14ac:dyDescent="0.45">
      <c r="A185" s="106">
        <v>202111069</v>
      </c>
      <c r="B185" s="55" t="s">
        <v>289</v>
      </c>
      <c r="C185" t="str">
        <f>VLOOKUP(B185,summary!$A$5:$B$5006,2,0)</f>
        <v>Atap Seeds in Syrup亚嗒子</v>
      </c>
      <c r="D185" s="78">
        <v>2</v>
      </c>
      <c r="E185" s="77"/>
    </row>
    <row r="186" spans="1:5" ht="18.5" customHeight="1" x14ac:dyDescent="0.45">
      <c r="A186" s="106">
        <v>202111069</v>
      </c>
      <c r="B186" s="55" t="s">
        <v>297</v>
      </c>
      <c r="C186" t="str">
        <f>VLOOKUP(B186,summary!$A$5:$B$5006,2,0)</f>
        <v>GingKo Nut (Peel off)白果仁</v>
      </c>
      <c r="D186" s="78">
        <v>3</v>
      </c>
      <c r="E186" s="77"/>
    </row>
    <row r="187" spans="1:5" ht="18.5" customHeight="1" x14ac:dyDescent="0.45">
      <c r="A187" s="106">
        <v>202111069</v>
      </c>
      <c r="B187" s="55" t="s">
        <v>299</v>
      </c>
      <c r="C187" t="str">
        <f>VLOOKUP(B187,summary!$A$5:$B$5006,2,0)</f>
        <v>Red Bean红豆</v>
      </c>
      <c r="D187" s="78">
        <v>2</v>
      </c>
      <c r="E187" s="77"/>
    </row>
    <row r="188" spans="1:5" ht="18.5" customHeight="1" x14ac:dyDescent="0.45">
      <c r="A188" s="106">
        <v>202111069</v>
      </c>
      <c r="B188" s="55" t="s">
        <v>310</v>
      </c>
      <c r="C188" t="str">
        <f>VLOOKUP(B188,summary!$A$5:$B$5006,2,0)</f>
        <v>Chia Tao赤豆</v>
      </c>
      <c r="D188" s="78">
        <v>2</v>
      </c>
      <c r="E188" s="77"/>
    </row>
    <row r="189" spans="1:5" ht="18.5" customHeight="1" x14ac:dyDescent="0.45">
      <c r="A189" s="106">
        <v>202111069</v>
      </c>
      <c r="B189" s="55" t="s">
        <v>314</v>
      </c>
      <c r="C189" t="str">
        <f>VLOOKUP(B189,summary!$A$5:$B$5006,2,0)</f>
        <v>Green Bean 绿豆</v>
      </c>
      <c r="D189" s="78">
        <v>2</v>
      </c>
      <c r="E189" s="77"/>
    </row>
    <row r="190" spans="1:5" ht="18.5" customHeight="1" x14ac:dyDescent="0.45">
      <c r="A190" s="106">
        <v>202111069</v>
      </c>
      <c r="B190" s="55" t="s">
        <v>331</v>
      </c>
      <c r="C190" t="str">
        <f>VLOOKUP(B190,summary!$A$5:$B$5006,2,0)</f>
        <v>Black Glutinous Rice 黑糯米</v>
      </c>
      <c r="D190" s="78">
        <v>1</v>
      </c>
      <c r="E190" s="77"/>
    </row>
    <row r="191" spans="1:5" ht="18.5" customHeight="1" x14ac:dyDescent="0.45">
      <c r="A191" s="106">
        <v>202111069</v>
      </c>
      <c r="B191" s="55" t="s">
        <v>340</v>
      </c>
      <c r="C191" t="str">
        <f>VLOOKUP(B191,summary!$A$5:$B$5006,2,0)</f>
        <v>Pearl Barley 薏米</v>
      </c>
      <c r="D191" s="78">
        <v>1</v>
      </c>
      <c r="E191" s="77"/>
    </row>
    <row r="192" spans="1:5" ht="18.5" customHeight="1" x14ac:dyDescent="0.45">
      <c r="A192" s="106">
        <v>202111069</v>
      </c>
      <c r="B192" s="55" t="s">
        <v>351</v>
      </c>
      <c r="C192" t="str">
        <f>VLOOKUP(B192,summary!$A$5:$B$5006,2,0)</f>
        <v>Dried Longan 龙眼干</v>
      </c>
      <c r="D192" s="78">
        <v>3</v>
      </c>
      <c r="E192" s="77"/>
    </row>
    <row r="193" spans="1:5" ht="18.5" customHeight="1" x14ac:dyDescent="0.45">
      <c r="A193" s="106">
        <v>202111069</v>
      </c>
      <c r="B193" s="55" t="s">
        <v>343</v>
      </c>
      <c r="C193" t="str">
        <f>VLOOKUP(B193,summary!$A$5:$B$5006,2,0)</f>
        <v>Big Sago 大丸</v>
      </c>
      <c r="D193" s="78">
        <v>1</v>
      </c>
      <c r="E193" s="77"/>
    </row>
    <row r="194" spans="1:5" ht="18.5" customHeight="1" x14ac:dyDescent="0.45">
      <c r="A194" s="106">
        <v>202111069</v>
      </c>
      <c r="B194" s="55" t="s">
        <v>377</v>
      </c>
      <c r="C194" t="str">
        <f>VLOOKUP(B194,summary!$A$5:$B$5006,2,0)</f>
        <v>Bean Curd Sheet 腐竹</v>
      </c>
      <c r="D194" s="78">
        <v>10</v>
      </c>
      <c r="E194" s="77"/>
    </row>
    <row r="195" spans="1:5" ht="18.5" customHeight="1" x14ac:dyDescent="0.45">
      <c r="A195" s="106">
        <v>202111069</v>
      </c>
      <c r="B195" s="55" t="s">
        <v>436</v>
      </c>
      <c r="C195" t="str">
        <f>VLOOKUP(B195,summary!$A$5:$B$5006,2,0)</f>
        <v>Nata De Coco椰果芊 15mm</v>
      </c>
      <c r="D195" s="78">
        <v>1</v>
      </c>
      <c r="E195" s="77"/>
    </row>
    <row r="196" spans="1:5" ht="18.5" customHeight="1" x14ac:dyDescent="0.45">
      <c r="A196" s="106">
        <v>202111069</v>
      </c>
      <c r="B196" s="55" t="s">
        <v>543</v>
      </c>
      <c r="C196" t="str">
        <f>VLOOKUP(B196,summary!$A$5:$B$5006,2,0)</f>
        <v>Coconut Sugar椰糖</v>
      </c>
      <c r="D196" s="78">
        <v>1</v>
      </c>
      <c r="E196" s="77"/>
    </row>
    <row r="197" spans="1:5" ht="18.5" customHeight="1" x14ac:dyDescent="0.45">
      <c r="A197" s="106">
        <v>202111069</v>
      </c>
      <c r="B197" s="55" t="s">
        <v>547</v>
      </c>
      <c r="C197" t="str">
        <f>VLOOKUP(B197,summary!$A$5:$B$5006,2,0)</f>
        <v>Coconut Sugar椰糖</v>
      </c>
      <c r="D197" s="78">
        <v>1</v>
      </c>
      <c r="E197" s="77"/>
    </row>
    <row r="198" spans="1:5" ht="18.5" customHeight="1" x14ac:dyDescent="0.45">
      <c r="A198" s="106">
        <v>202111069</v>
      </c>
      <c r="B198" s="55" t="s">
        <v>433</v>
      </c>
      <c r="C198" t="str">
        <f>VLOOKUP(B198,summary!$A$5:$B$5006,2,0)</f>
        <v>Sea Coconut海底椰</v>
      </c>
      <c r="D198" s="78">
        <v>3</v>
      </c>
      <c r="E198" s="77"/>
    </row>
    <row r="199" spans="1:5" ht="18.5" customHeight="1" x14ac:dyDescent="0.45">
      <c r="A199" s="106">
        <v>202111069</v>
      </c>
      <c r="B199" s="55" t="s">
        <v>533</v>
      </c>
      <c r="C199" t="str">
        <f>VLOOKUP(B199,summary!$A$5:$B$5006,2,0)</f>
        <v>Brown Sugar 黑糖</v>
      </c>
      <c r="D199" s="78">
        <v>1</v>
      </c>
      <c r="E199" s="77"/>
    </row>
    <row r="200" spans="1:5" ht="18.5" customHeight="1" x14ac:dyDescent="0.45">
      <c r="A200" s="106">
        <v>202111069</v>
      </c>
      <c r="B200" s="55" t="s">
        <v>441</v>
      </c>
      <c r="C200" t="str">
        <f>VLOOKUP(B200,summary!$A$5:$B$5006,2,0)</f>
        <v>Longan in Syrup龙眼</v>
      </c>
      <c r="D200" s="78">
        <v>2</v>
      </c>
      <c r="E200" s="77"/>
    </row>
    <row r="201" spans="1:5" ht="18.5" customHeight="1" x14ac:dyDescent="0.45">
      <c r="A201" s="106">
        <v>202111069</v>
      </c>
      <c r="B201" s="55" t="s">
        <v>473</v>
      </c>
      <c r="C201" t="str">
        <f>VLOOKUP(B201,summary!$A$5:$B$5006,2,0)</f>
        <v>Carnation Milk三花淡奶水</v>
      </c>
      <c r="D201" s="78">
        <v>12</v>
      </c>
      <c r="E201" s="77"/>
    </row>
    <row r="202" spans="1:5" ht="18.5" customHeight="1" x14ac:dyDescent="0.45">
      <c r="A202" s="106">
        <v>202111069</v>
      </c>
      <c r="B202" s="55" t="s">
        <v>492</v>
      </c>
      <c r="C202" t="str">
        <f>VLOOKUP(B202,summary!$A$5:$B$5006,2,0)</f>
        <v>Water Chestnut 马蹄 - 箱</v>
      </c>
      <c r="D202" s="78">
        <v>1</v>
      </c>
      <c r="E202" s="77"/>
    </row>
    <row r="203" spans="1:5" ht="18.5" customHeight="1" x14ac:dyDescent="0.45">
      <c r="A203" s="106">
        <v>202111069</v>
      </c>
      <c r="B203" s="55" t="s">
        <v>559</v>
      </c>
      <c r="C203" t="str">
        <f>VLOOKUP(B203,summary!$A$5:$B$5006,2,0)</f>
        <v>Sweet Potato 番薯</v>
      </c>
      <c r="D203" s="78">
        <v>15</v>
      </c>
      <c r="E203" s="77"/>
    </row>
    <row r="204" spans="1:5" ht="18.5" customHeight="1" x14ac:dyDescent="0.45">
      <c r="A204" s="106">
        <v>202111069</v>
      </c>
      <c r="B204" s="55" t="s">
        <v>562</v>
      </c>
      <c r="C204" t="str">
        <f>VLOOKUP(B204,summary!$A$5:$B$5006,2,0)</f>
        <v>Yam 芋头</v>
      </c>
      <c r="D204" s="78">
        <v>3</v>
      </c>
      <c r="E204" s="77"/>
    </row>
    <row r="205" spans="1:5" ht="18.5" customHeight="1" x14ac:dyDescent="0.45">
      <c r="A205" s="106">
        <v>202111070</v>
      </c>
      <c r="B205" s="55" t="s">
        <v>660</v>
      </c>
      <c r="C205" t="str">
        <f>VLOOKUP(B205,summary!$A$5:$B$5006,2,0)</f>
        <v>Chendol浆咯</v>
      </c>
      <c r="D205" s="78">
        <v>1</v>
      </c>
      <c r="E205" s="77"/>
    </row>
    <row r="206" spans="1:5" ht="18.5" customHeight="1" x14ac:dyDescent="0.45">
      <c r="A206" s="106">
        <v>202111070</v>
      </c>
      <c r="B206" s="55" t="s">
        <v>252</v>
      </c>
      <c r="C206" t="str">
        <f>VLOOKUP(B206,summary!$A$5:$B$5006,2,0)</f>
        <v>Sweet Potato Powder番薯粉</v>
      </c>
      <c r="D206" s="78">
        <v>2</v>
      </c>
      <c r="E206" s="77"/>
    </row>
    <row r="207" spans="1:5" ht="18.5" customHeight="1" x14ac:dyDescent="0.45">
      <c r="A207" s="106">
        <v>202111070</v>
      </c>
      <c r="B207" s="55" t="s">
        <v>294</v>
      </c>
      <c r="C207" t="str">
        <f>VLOOKUP(B207,summary!$A$5:$B$5006,2,0)</f>
        <v>Chin Chow  仙 草</v>
      </c>
      <c r="D207" s="78">
        <v>1</v>
      </c>
      <c r="E207" s="77"/>
    </row>
    <row r="208" spans="1:5" ht="18.5" customHeight="1" x14ac:dyDescent="0.45">
      <c r="A208" s="106">
        <v>202111070</v>
      </c>
      <c r="B208" s="55" t="s">
        <v>314</v>
      </c>
      <c r="C208" t="str">
        <f>VLOOKUP(B208,summary!$A$5:$B$5006,2,0)</f>
        <v>Green Bean 绿豆</v>
      </c>
      <c r="D208" s="78">
        <v>2</v>
      </c>
      <c r="E208" s="77"/>
    </row>
    <row r="209" spans="1:5" ht="18.5" customHeight="1" x14ac:dyDescent="0.45">
      <c r="A209" s="106">
        <v>202111070</v>
      </c>
      <c r="B209" s="55" t="s">
        <v>322</v>
      </c>
      <c r="C209" t="str">
        <f>VLOOKUP(B209,summary!$A$5:$B$5006,2,0)</f>
        <v>Split Green Mung Bean豆畔</v>
      </c>
      <c r="D209" s="78">
        <v>2</v>
      </c>
      <c r="E209" s="77"/>
    </row>
    <row r="210" spans="1:5" ht="18.5" customHeight="1" x14ac:dyDescent="0.45">
      <c r="A210" s="106">
        <v>202111070</v>
      </c>
      <c r="B210" s="55" t="s">
        <v>331</v>
      </c>
      <c r="C210" t="str">
        <f>VLOOKUP(B210,summary!$A$5:$B$5006,2,0)</f>
        <v>Black Glutinous Rice 黑糯米</v>
      </c>
      <c r="D210" s="78">
        <v>2</v>
      </c>
      <c r="E210" s="77"/>
    </row>
    <row r="211" spans="1:5" ht="18.5" customHeight="1" x14ac:dyDescent="0.45">
      <c r="A211" s="106">
        <v>202111070</v>
      </c>
      <c r="B211" s="55" t="s">
        <v>335</v>
      </c>
      <c r="C211" t="str">
        <f>VLOOKUP(B211,summary!$A$5:$B$5006,2,0)</f>
        <v>White Glutinous Rice白糯米</v>
      </c>
      <c r="D211" s="78">
        <v>1</v>
      </c>
      <c r="E211" s="77"/>
    </row>
    <row r="212" spans="1:5" ht="18.5" customHeight="1" x14ac:dyDescent="0.45">
      <c r="A212" s="106">
        <v>202111070</v>
      </c>
      <c r="B212" s="55" t="s">
        <v>351</v>
      </c>
      <c r="C212" t="str">
        <f>VLOOKUP(B212,summary!$A$5:$B$5006,2,0)</f>
        <v>Dried Longan 龙眼干</v>
      </c>
      <c r="D212" s="78">
        <v>2</v>
      </c>
      <c r="E212" s="77"/>
    </row>
    <row r="213" spans="1:5" ht="18.5" customHeight="1" x14ac:dyDescent="0.45">
      <c r="A213" s="106">
        <v>202111070</v>
      </c>
      <c r="B213" s="55" t="s">
        <v>338</v>
      </c>
      <c r="C213" t="str">
        <f>VLOOKUP(B213,summary!$A$5:$B$5006,2,0)</f>
        <v>White Wheat 大麦</v>
      </c>
      <c r="D213" s="78">
        <v>1</v>
      </c>
      <c r="E213" s="77"/>
    </row>
    <row r="214" spans="1:5" ht="18.5" customHeight="1" x14ac:dyDescent="0.45">
      <c r="A214" s="106">
        <v>202111070</v>
      </c>
      <c r="B214" s="55" t="s">
        <v>433</v>
      </c>
      <c r="C214" t="str">
        <f>VLOOKUP(B214,summary!$A$5:$B$5006,2,0)</f>
        <v>Sea Coconut海底椰</v>
      </c>
      <c r="D214" s="78">
        <v>1</v>
      </c>
      <c r="E214" s="77"/>
    </row>
    <row r="215" spans="1:5" ht="18.5" customHeight="1" x14ac:dyDescent="0.45">
      <c r="A215" s="106">
        <v>202111070</v>
      </c>
      <c r="B215" s="55" t="s">
        <v>436</v>
      </c>
      <c r="C215" t="str">
        <f>VLOOKUP(B215,summary!$A$5:$B$5006,2,0)</f>
        <v>Nata De Coco椰果芊 15mm</v>
      </c>
      <c r="D215" s="78">
        <v>1</v>
      </c>
      <c r="E215" s="77"/>
    </row>
    <row r="216" spans="1:5" ht="18.5" customHeight="1" x14ac:dyDescent="0.45">
      <c r="A216" s="106">
        <v>202111070</v>
      </c>
      <c r="B216" s="55" t="s">
        <v>454</v>
      </c>
      <c r="C216" t="str">
        <f>VLOOKUP(B216,summary!$A$5:$B$5006,2,0)</f>
        <v>Fruit Cocktail杂果</v>
      </c>
      <c r="D216" s="78">
        <v>1</v>
      </c>
      <c r="E216" s="77"/>
    </row>
    <row r="217" spans="1:5" ht="18.5" customHeight="1" x14ac:dyDescent="0.45">
      <c r="A217" s="106">
        <v>202111070</v>
      </c>
      <c r="B217" s="55" t="s">
        <v>533</v>
      </c>
      <c r="C217" t="str">
        <f>VLOOKUP(B217,summary!$A$5:$B$5006,2,0)</f>
        <v>Brown Sugar 黑糖</v>
      </c>
      <c r="D217" s="78">
        <v>1</v>
      </c>
      <c r="E217" s="77"/>
    </row>
    <row r="218" spans="1:5" ht="18.5" customHeight="1" x14ac:dyDescent="0.45">
      <c r="A218" s="106">
        <v>202111070</v>
      </c>
      <c r="B218" s="55" t="s">
        <v>535</v>
      </c>
      <c r="C218" t="str">
        <f>VLOOKUP(B218,summary!$A$5:$B$5006,2,0)</f>
        <v>Red Sugar 赤糖</v>
      </c>
      <c r="D218" s="78">
        <v>1</v>
      </c>
      <c r="E218" s="77"/>
    </row>
    <row r="219" spans="1:5" ht="18.5" customHeight="1" x14ac:dyDescent="0.45">
      <c r="A219" s="106">
        <v>202111070</v>
      </c>
      <c r="B219" s="55" t="s">
        <v>537</v>
      </c>
      <c r="C219" t="str">
        <f>VLOOKUP(B219,summary!$A$5:$B$5006,2,0)</f>
        <v>Fine Sugar 白糖</v>
      </c>
      <c r="D219" s="78">
        <v>1</v>
      </c>
      <c r="E219" s="77"/>
    </row>
    <row r="220" spans="1:5" ht="18.5" x14ac:dyDescent="0.45">
      <c r="A220" s="106">
        <v>202111070</v>
      </c>
      <c r="B220" s="55" t="s">
        <v>547</v>
      </c>
      <c r="C220" t="str">
        <f>VLOOKUP(B220,summary!$A$5:$B$5006,2,0)</f>
        <v>Coconut Sugar椰糖</v>
      </c>
      <c r="D220" s="78">
        <v>1</v>
      </c>
      <c r="E220" s="77"/>
    </row>
    <row r="221" spans="1:5" ht="18.5" x14ac:dyDescent="0.45">
      <c r="A221" s="106">
        <v>202111070</v>
      </c>
      <c r="B221" s="55"/>
      <c r="C221" t="e">
        <f>VLOOKUP(B221,summary!$A$5:$B$5006,2,0)</f>
        <v>#N/A</v>
      </c>
      <c r="D221" s="78"/>
      <c r="E221" s="77"/>
    </row>
    <row r="222" spans="1:5" ht="18.5" x14ac:dyDescent="0.45">
      <c r="B222" s="55"/>
      <c r="C222" t="e">
        <f>VLOOKUP(B222,summary!$A$5:$B$5006,2,0)</f>
        <v>#N/A</v>
      </c>
      <c r="D222" s="78"/>
      <c r="E222" s="77"/>
    </row>
    <row r="223" spans="1:5" ht="18.5" x14ac:dyDescent="0.45">
      <c r="B223" s="55"/>
      <c r="C223" t="e">
        <f>VLOOKUP(B223,summary!$A$5:$B$5006,2,0)</f>
        <v>#N/A</v>
      </c>
      <c r="D223" s="78"/>
      <c r="E223" s="77"/>
    </row>
    <row r="224" spans="1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0AA9-30E7-499F-841B-7E22DBA425E8}">
  <dimension ref="A1:E56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/>
      <c r="B3" s="55"/>
      <c r="C3" t="e">
        <f>VLOOKUP(B3,summary!$A$5:$B$5006,2,0)</f>
        <v>#N/A</v>
      </c>
      <c r="D3" s="78"/>
      <c r="E3" s="77"/>
    </row>
    <row r="4" spans="1:5" ht="18.5" x14ac:dyDescent="0.45">
      <c r="A4" s="106"/>
      <c r="B4" s="55"/>
      <c r="C4" t="e">
        <f>VLOOKUP(B4,summary!$A$5:$B$5006,2,0)</f>
        <v>#N/A</v>
      </c>
      <c r="D4" s="78"/>
      <c r="E4" s="77"/>
    </row>
    <row r="5" spans="1:5" ht="18.5" x14ac:dyDescent="0.45">
      <c r="A5" s="106"/>
      <c r="B5" s="55"/>
      <c r="C5" t="e">
        <f>VLOOKUP(B5,summary!$A$5:$B$5006,2,0)</f>
        <v>#N/A</v>
      </c>
      <c r="D5" s="78"/>
      <c r="E5" s="77"/>
    </row>
    <row r="6" spans="1:5" ht="18.5" x14ac:dyDescent="0.45">
      <c r="A6" s="106"/>
      <c r="B6" s="55"/>
      <c r="C6" t="e">
        <f>VLOOKUP(B6,summary!$A$5:$B$5006,2,0)</f>
        <v>#N/A</v>
      </c>
      <c r="D6" s="78"/>
      <c r="E6" s="77"/>
    </row>
    <row r="7" spans="1:5" ht="18.5" x14ac:dyDescent="0.45">
      <c r="A7" s="106"/>
      <c r="B7" s="55"/>
      <c r="C7" t="e">
        <f>VLOOKUP(B7,summary!$A$5:$B$5006,2,0)</f>
        <v>#N/A</v>
      </c>
      <c r="D7" s="78"/>
      <c r="E7" s="77"/>
    </row>
    <row r="8" spans="1:5" ht="18.5" x14ac:dyDescent="0.45">
      <c r="A8" s="106"/>
      <c r="B8" s="55"/>
      <c r="C8" t="e">
        <f>VLOOKUP(B8,summary!$A$5:$B$5006,2,0)</f>
        <v>#N/A</v>
      </c>
      <c r="D8" s="78"/>
      <c r="E8" s="77"/>
    </row>
    <row r="9" spans="1:5" ht="18.5" x14ac:dyDescent="0.45">
      <c r="A9" s="106"/>
      <c r="B9" s="55"/>
      <c r="C9" t="e">
        <f>VLOOKUP(B9,summary!$A$5:$B$5006,2,0)</f>
        <v>#N/A</v>
      </c>
      <c r="D9" s="78"/>
      <c r="E9" s="77"/>
    </row>
    <row r="10" spans="1:5" ht="18.5" x14ac:dyDescent="0.45">
      <c r="A10" s="106"/>
      <c r="B10" s="55"/>
      <c r="C10" t="e">
        <f>VLOOKUP(B10,summary!$A$5:$B$5006,2,0)</f>
        <v>#N/A</v>
      </c>
      <c r="D10" s="78"/>
      <c r="E10" s="77"/>
    </row>
    <row r="11" spans="1:5" ht="18.5" x14ac:dyDescent="0.45">
      <c r="A11" s="106"/>
      <c r="B11" s="55"/>
      <c r="C11" t="e">
        <f>VLOOKUP(B11,summary!$A$5:$B$5006,2,0)</f>
        <v>#N/A</v>
      </c>
      <c r="D11" s="78"/>
      <c r="E11" s="77"/>
    </row>
    <row r="12" spans="1:5" ht="18.5" x14ac:dyDescent="0.45">
      <c r="A12" s="106"/>
      <c r="B12" s="55"/>
      <c r="C12" t="e">
        <f>VLOOKUP(B12,summary!$A$5:$B$5006,2,0)</f>
        <v>#N/A</v>
      </c>
      <c r="D12" s="78"/>
      <c r="E12" s="77"/>
    </row>
    <row r="13" spans="1:5" ht="18.5" x14ac:dyDescent="0.45">
      <c r="A13" s="106"/>
      <c r="B13" s="55"/>
      <c r="C13" t="e">
        <f>VLOOKUP(B13,summary!$A$5:$B$5006,2,0)</f>
        <v>#N/A</v>
      </c>
      <c r="D13" s="78"/>
      <c r="E13" s="77"/>
    </row>
    <row r="14" spans="1:5" ht="18.5" x14ac:dyDescent="0.45">
      <c r="A14" s="106"/>
      <c r="B14" s="55"/>
      <c r="C14" t="e">
        <f>VLOOKUP(B14,summary!$A$5:$B$5006,2,0)</f>
        <v>#N/A</v>
      </c>
      <c r="D14" s="78"/>
      <c r="E14" s="77"/>
    </row>
    <row r="15" spans="1:5" ht="18.5" x14ac:dyDescent="0.45">
      <c r="A15" s="106"/>
      <c r="B15" s="55"/>
      <c r="C15" t="e">
        <f>VLOOKUP(B15,summary!$A$5:$B$5006,2,0)</f>
        <v>#N/A</v>
      </c>
      <c r="D15" s="78"/>
      <c r="E15" s="77"/>
    </row>
    <row r="16" spans="1:5" ht="18.5" x14ac:dyDescent="0.45">
      <c r="A16" s="106"/>
      <c r="B16" s="55"/>
      <c r="C16" t="e">
        <f>VLOOKUP(B16,summary!$A$5:$B$5006,2,0)</f>
        <v>#N/A</v>
      </c>
      <c r="D16" s="78"/>
      <c r="E16" s="77"/>
    </row>
    <row r="17" spans="1:5" ht="18.5" x14ac:dyDescent="0.45">
      <c r="A17" s="106"/>
      <c r="B17" s="55"/>
      <c r="C17" t="e">
        <f>VLOOKUP(B17,summary!$A$5:$B$5006,2,0)</f>
        <v>#N/A</v>
      </c>
      <c r="D17" s="78"/>
      <c r="E17" s="77"/>
    </row>
    <row r="18" spans="1:5" ht="18.5" x14ac:dyDescent="0.45">
      <c r="A18" s="106"/>
      <c r="B18" s="55"/>
      <c r="C18" t="e">
        <f>VLOOKUP(B18,summary!$A$5:$B$5006,2,0)</f>
        <v>#N/A</v>
      </c>
      <c r="D18" s="78"/>
      <c r="E18" s="77"/>
    </row>
    <row r="19" spans="1:5" ht="18.5" x14ac:dyDescent="0.45">
      <c r="A19" s="106"/>
      <c r="B19" s="55"/>
      <c r="C19" t="e">
        <f>VLOOKUP(B19,summary!$A$5:$B$5006,2,0)</f>
        <v>#N/A</v>
      </c>
      <c r="D19" s="78"/>
      <c r="E19" s="77"/>
    </row>
    <row r="20" spans="1:5" ht="18.5" x14ac:dyDescent="0.45">
      <c r="A20" s="106"/>
      <c r="B20" s="55"/>
      <c r="C20" t="e">
        <f>VLOOKUP(B20,summary!$A$5:$B$5006,2,0)</f>
        <v>#N/A</v>
      </c>
      <c r="D20" s="78"/>
      <c r="E20" s="77"/>
    </row>
    <row r="21" spans="1:5" ht="18.5" x14ac:dyDescent="0.45">
      <c r="A21" s="106"/>
      <c r="B21" s="55"/>
      <c r="C21" t="e">
        <f>VLOOKUP(B21,summary!$A$5:$B$5006,2,0)</f>
        <v>#N/A</v>
      </c>
      <c r="D21" s="91"/>
      <c r="E21" s="77"/>
    </row>
    <row r="22" spans="1:5" ht="18.5" x14ac:dyDescent="0.45">
      <c r="A22" s="106"/>
      <c r="B22" s="55"/>
      <c r="C22" t="e">
        <f>VLOOKUP(B22,summary!$A$5:$B$5006,2,0)</f>
        <v>#N/A</v>
      </c>
      <c r="D22" s="91"/>
      <c r="E22" s="77"/>
    </row>
    <row r="23" spans="1:5" ht="18.5" x14ac:dyDescent="0.45">
      <c r="A23" s="106"/>
      <c r="B23" s="55"/>
      <c r="C23" t="e">
        <f>VLOOKUP(B23,summary!$A$5:$B$5006,2,0)</f>
        <v>#N/A</v>
      </c>
      <c r="D23" s="91"/>
      <c r="E23" s="77"/>
    </row>
    <row r="24" spans="1:5" ht="18.5" x14ac:dyDescent="0.45">
      <c r="A24" s="106"/>
      <c r="B24" s="55"/>
      <c r="C24" t="e">
        <f>VLOOKUP(B24,summary!$A$5:$B$5006,2,0)</f>
        <v>#N/A</v>
      </c>
      <c r="D24" s="91"/>
      <c r="E24" s="77"/>
    </row>
    <row r="25" spans="1:5" ht="18.5" x14ac:dyDescent="0.45">
      <c r="A25" s="106"/>
      <c r="B25" s="55"/>
      <c r="C25" t="e">
        <f>VLOOKUP(B25,summary!$A$5:$B$5006,2,0)</f>
        <v>#N/A</v>
      </c>
      <c r="D25" s="91"/>
      <c r="E25" s="77"/>
    </row>
    <row r="26" spans="1:5" ht="18.5" x14ac:dyDescent="0.45">
      <c r="A26" s="106"/>
      <c r="B26" s="55"/>
      <c r="C26" t="e">
        <f>VLOOKUP(B26,summary!$A$5:$B$5006,2,0)</f>
        <v>#N/A</v>
      </c>
      <c r="D26" s="91"/>
      <c r="E26" s="77"/>
    </row>
    <row r="27" spans="1:5" ht="18.5" x14ac:dyDescent="0.45">
      <c r="A27" s="106"/>
      <c r="B27" s="55"/>
      <c r="C27" t="e">
        <f>VLOOKUP(B27,summary!$A$5:$B$5006,2,0)</f>
        <v>#N/A</v>
      </c>
      <c r="D27" s="91"/>
      <c r="E27" s="77"/>
    </row>
    <row r="28" spans="1:5" ht="18.5" x14ac:dyDescent="0.45">
      <c r="A28" s="106"/>
      <c r="B28" s="55"/>
      <c r="C28" t="e">
        <f>VLOOKUP(B28,summary!$A$5:$B$5006,2,0)</f>
        <v>#N/A</v>
      </c>
      <c r="D28" s="91"/>
      <c r="E28" s="77"/>
    </row>
    <row r="29" spans="1:5" ht="18.5" x14ac:dyDescent="0.45">
      <c r="A29" s="106"/>
      <c r="B29" s="55"/>
      <c r="C29" t="e">
        <f>VLOOKUP(B29,summary!$A$5:$B$5006,2,0)</f>
        <v>#N/A</v>
      </c>
      <c r="D29" s="91"/>
      <c r="E29" s="77"/>
    </row>
    <row r="30" spans="1:5" ht="18.5" x14ac:dyDescent="0.45">
      <c r="A30" s="106"/>
      <c r="B30" s="55"/>
      <c r="C30" t="e">
        <f>VLOOKUP(B30,summary!$A$5:$B$5006,2,0)</f>
        <v>#N/A</v>
      </c>
      <c r="D30" s="91"/>
      <c r="E30" s="77"/>
    </row>
    <row r="31" spans="1:5" ht="18.5" x14ac:dyDescent="0.45">
      <c r="A31" s="106"/>
      <c r="B31" s="55"/>
      <c r="C31" t="e">
        <f>VLOOKUP(B31,summary!$A$5:$B$5006,2,0)</f>
        <v>#N/A</v>
      </c>
      <c r="D31" s="91"/>
      <c r="E31" s="77"/>
    </row>
    <row r="32" spans="1:5" ht="18.5" x14ac:dyDescent="0.45">
      <c r="A32" s="106"/>
      <c r="B32" s="55"/>
      <c r="C32" t="e">
        <f>VLOOKUP(B32,summary!$A$5:$B$5006,2,0)</f>
        <v>#N/A</v>
      </c>
      <c r="D32" s="91"/>
      <c r="E32" s="77"/>
    </row>
    <row r="33" spans="1:5" ht="18.5" x14ac:dyDescent="0.45">
      <c r="A33" s="106"/>
      <c r="B33" s="55"/>
      <c r="C33" t="e">
        <f>VLOOKUP(B33,summary!$A$5:$B$5006,2,0)</f>
        <v>#N/A</v>
      </c>
      <c r="D33" s="91"/>
      <c r="E33" s="77"/>
    </row>
    <row r="34" spans="1:5" ht="18.5" x14ac:dyDescent="0.45">
      <c r="A34" s="106"/>
      <c r="B34" s="55"/>
      <c r="C34" t="e">
        <f>VLOOKUP(B34,summary!$A$5:$B$5006,2,0)</f>
        <v>#N/A</v>
      </c>
      <c r="D34" s="91"/>
      <c r="E34" s="77"/>
    </row>
    <row r="35" spans="1:5" ht="18.5" x14ac:dyDescent="0.45">
      <c r="A35" s="106"/>
      <c r="B35" s="55"/>
      <c r="C35" t="e">
        <f>VLOOKUP(B35,summary!$A$5:$B$5006,2,0)</f>
        <v>#N/A</v>
      </c>
      <c r="D35" s="91"/>
      <c r="E35" s="77"/>
    </row>
    <row r="36" spans="1:5" ht="18.5" x14ac:dyDescent="0.45">
      <c r="A36" s="106"/>
      <c r="B36" s="55"/>
      <c r="C36" t="e">
        <f>VLOOKUP(B36,summary!$A$5:$B$5006,2,0)</f>
        <v>#N/A</v>
      </c>
      <c r="D36" s="91"/>
      <c r="E36" s="77"/>
    </row>
    <row r="37" spans="1:5" ht="18.5" x14ac:dyDescent="0.45">
      <c r="A37" s="106"/>
      <c r="B37" s="55"/>
      <c r="C37" t="e">
        <f>VLOOKUP(B37,summary!$A$5:$B$5006,2,0)</f>
        <v>#N/A</v>
      </c>
      <c r="D37" s="91"/>
      <c r="E37" s="77"/>
    </row>
    <row r="38" spans="1:5" ht="18.5" x14ac:dyDescent="0.45">
      <c r="A38" s="106"/>
      <c r="B38" s="55"/>
      <c r="C38" t="e">
        <f>VLOOKUP(B38,summary!$A$5:$B$5006,2,0)</f>
        <v>#N/A</v>
      </c>
      <c r="D38" s="91"/>
      <c r="E38" s="77"/>
    </row>
    <row r="39" spans="1:5" ht="18.5" x14ac:dyDescent="0.45">
      <c r="A39" s="106"/>
      <c r="B39" s="55"/>
      <c r="C39" t="e">
        <f>VLOOKUP(B39,summary!$A$5:$B$5006,2,0)</f>
        <v>#N/A</v>
      </c>
      <c r="D39" s="91"/>
      <c r="E39" s="77"/>
    </row>
    <row r="40" spans="1:5" ht="18.5" x14ac:dyDescent="0.45">
      <c r="A40" s="106"/>
      <c r="B40" s="55"/>
      <c r="C40" t="e">
        <f>VLOOKUP(B40,summary!$A$5:$B$5006,2,0)</f>
        <v>#N/A</v>
      </c>
      <c r="D40" s="91"/>
      <c r="E40" s="77"/>
    </row>
    <row r="41" spans="1:5" ht="18.5" x14ac:dyDescent="0.45">
      <c r="A41" s="106"/>
      <c r="B41" s="55"/>
      <c r="C41" t="e">
        <f>VLOOKUP(B41,summary!$A$5:$B$5006,2,0)</f>
        <v>#N/A</v>
      </c>
      <c r="D41" s="91"/>
      <c r="E41" s="77"/>
    </row>
    <row r="42" spans="1:5" ht="18.5" x14ac:dyDescent="0.45">
      <c r="A42" s="106"/>
      <c r="B42" s="55"/>
      <c r="C42" t="e">
        <f>VLOOKUP(B42,summary!$A$5:$B$5006,2,0)</f>
        <v>#N/A</v>
      </c>
      <c r="D42" s="91"/>
      <c r="E42" s="77"/>
    </row>
    <row r="43" spans="1:5" ht="18.5" x14ac:dyDescent="0.45">
      <c r="A43" s="106"/>
      <c r="B43" s="55"/>
      <c r="C43" t="e">
        <f>VLOOKUP(B43,summary!$A$5:$B$5006,2,0)</f>
        <v>#N/A</v>
      </c>
      <c r="D43" s="91"/>
      <c r="E43" s="77"/>
    </row>
    <row r="44" spans="1:5" ht="18.5" x14ac:dyDescent="0.45">
      <c r="A44" s="106"/>
      <c r="B44" s="55"/>
      <c r="C44" t="e">
        <f>VLOOKUP(B44,summary!$A$5:$B$5006,2,0)</f>
        <v>#N/A</v>
      </c>
      <c r="D44" s="91"/>
      <c r="E44" s="77"/>
    </row>
    <row r="45" spans="1:5" ht="18.5" x14ac:dyDescent="0.45">
      <c r="A45" s="106"/>
      <c r="B45" s="55"/>
      <c r="C45" t="e">
        <f>VLOOKUP(B45,summary!$A$5:$B$5006,2,0)</f>
        <v>#N/A</v>
      </c>
      <c r="D45" s="91"/>
      <c r="E45" s="77"/>
    </row>
    <row r="46" spans="1:5" ht="18.5" x14ac:dyDescent="0.45">
      <c r="A46" s="106"/>
      <c r="B46" s="55"/>
      <c r="C46" t="e">
        <f>VLOOKUP(B46,summary!$A$5:$B$5006,2,0)</f>
        <v>#N/A</v>
      </c>
      <c r="D46" s="91"/>
      <c r="E46" s="77"/>
    </row>
    <row r="47" spans="1:5" ht="18.5" x14ac:dyDescent="0.45">
      <c r="A47" s="106"/>
      <c r="B47" s="55"/>
      <c r="C47" t="e">
        <f>VLOOKUP(B47,summary!$A$5:$B$5006,2,0)</f>
        <v>#N/A</v>
      </c>
      <c r="D47" s="91"/>
      <c r="E47" s="77"/>
    </row>
    <row r="48" spans="1:5" ht="18.5" x14ac:dyDescent="0.45">
      <c r="A48" s="106"/>
      <c r="B48" s="55"/>
      <c r="C48" t="e">
        <f>VLOOKUP(B48,summary!$A$5:$B$5006,2,0)</f>
        <v>#N/A</v>
      </c>
      <c r="D48" s="91"/>
      <c r="E48" s="77"/>
    </row>
    <row r="49" spans="1:5" ht="18.5" x14ac:dyDescent="0.45">
      <c r="A49" s="106"/>
      <c r="B49" s="55"/>
      <c r="C49" t="e">
        <f>VLOOKUP(B49,summary!$A$5:$B$5006,2,0)</f>
        <v>#N/A</v>
      </c>
      <c r="D49" s="91"/>
      <c r="E49" s="77"/>
    </row>
    <row r="50" spans="1:5" ht="18.5" x14ac:dyDescent="0.45">
      <c r="A50" s="106"/>
      <c r="B50" s="55"/>
      <c r="C50" t="e">
        <f>VLOOKUP(B50,summary!$A$5:$B$5006,2,0)</f>
        <v>#N/A</v>
      </c>
      <c r="D50" s="91"/>
      <c r="E50" s="77"/>
    </row>
    <row r="51" spans="1:5" ht="18.5" x14ac:dyDescent="0.45">
      <c r="A51" s="106"/>
      <c r="B51" s="55"/>
      <c r="C51" t="e">
        <f>VLOOKUP(B51,summary!$A$5:$B$5006,2,0)</f>
        <v>#N/A</v>
      </c>
      <c r="D51" s="91"/>
      <c r="E51" s="77"/>
    </row>
    <row r="52" spans="1:5" ht="18.5" x14ac:dyDescent="0.45">
      <c r="A52" s="106"/>
      <c r="B52" s="55"/>
      <c r="C52" t="e">
        <f>VLOOKUP(B52,summary!$A$5:$B$5006,2,0)</f>
        <v>#N/A</v>
      </c>
      <c r="D52" s="91"/>
      <c r="E52" s="77"/>
    </row>
    <row r="53" spans="1:5" ht="18.5" x14ac:dyDescent="0.45">
      <c r="A53" s="106"/>
      <c r="B53" s="55"/>
      <c r="C53" t="e">
        <f>VLOOKUP(B53,summary!$A$5:$B$5006,2,0)</f>
        <v>#N/A</v>
      </c>
      <c r="D53" s="91"/>
      <c r="E53" s="77"/>
    </row>
    <row r="54" spans="1:5" ht="18.5" x14ac:dyDescent="0.45">
      <c r="A54" s="106"/>
      <c r="B54" s="55"/>
      <c r="C54" t="e">
        <f>VLOOKUP(B54,summary!$A$5:$B$5006,2,0)</f>
        <v>#N/A</v>
      </c>
      <c r="D54" s="91"/>
      <c r="E54" s="77"/>
    </row>
    <row r="55" spans="1:5" ht="18.5" x14ac:dyDescent="0.45">
      <c r="A55" s="106"/>
      <c r="B55" s="55"/>
      <c r="C55" t="e">
        <f>VLOOKUP(B55,summary!$A$5:$B$5006,2,0)</f>
        <v>#N/A</v>
      </c>
      <c r="D55" s="91"/>
      <c r="E55" s="77"/>
    </row>
    <row r="56" spans="1:5" ht="18.5" x14ac:dyDescent="0.45">
      <c r="A56" s="106"/>
      <c r="B56" s="55"/>
      <c r="C56" t="e">
        <f>VLOOKUP(B56,summary!$A$5:$B$5006,2,0)</f>
        <v>#N/A</v>
      </c>
      <c r="D56" s="91"/>
      <c r="E56" s="77"/>
    </row>
    <row r="57" spans="1:5" ht="18.5" x14ac:dyDescent="0.45">
      <c r="A57" s="106"/>
      <c r="B57" s="55"/>
      <c r="C57" t="e">
        <f>VLOOKUP(B57,summary!$A$5:$B$5006,2,0)</f>
        <v>#N/A</v>
      </c>
      <c r="D57" s="91"/>
      <c r="E57" s="77"/>
    </row>
    <row r="58" spans="1:5" ht="18.5" x14ac:dyDescent="0.45">
      <c r="A58" s="106"/>
      <c r="B58" s="55"/>
      <c r="C58" t="e">
        <f>VLOOKUP(B58,summary!$A$5:$B$5006,2,0)</f>
        <v>#N/A</v>
      </c>
      <c r="D58" s="55"/>
      <c r="E58" s="77"/>
    </row>
    <row r="59" spans="1:5" ht="18.5" x14ac:dyDescent="0.45">
      <c r="A59" s="106"/>
      <c r="B59" s="55"/>
      <c r="C59" t="e">
        <f>VLOOKUP(B59,summary!$A$5:$B$5006,2,0)</f>
        <v>#N/A</v>
      </c>
      <c r="D59" s="55"/>
      <c r="E59" s="77"/>
    </row>
    <row r="60" spans="1:5" ht="18.5" x14ac:dyDescent="0.45">
      <c r="A60" s="106"/>
      <c r="B60" s="55"/>
      <c r="C60" t="e">
        <f>VLOOKUP(B60,summary!$A$5:$B$5006,2,0)</f>
        <v>#N/A</v>
      </c>
      <c r="D60" s="55"/>
      <c r="E60" s="77"/>
    </row>
    <row r="61" spans="1:5" ht="18.5" x14ac:dyDescent="0.45">
      <c r="A61" s="106"/>
      <c r="B61" s="55"/>
      <c r="C61" t="e">
        <f>VLOOKUP(B61,summary!$A$5:$B$5006,2,0)</f>
        <v>#N/A</v>
      </c>
      <c r="D61" s="55"/>
      <c r="E61" s="77"/>
    </row>
    <row r="62" spans="1:5" ht="18.5" x14ac:dyDescent="0.45">
      <c r="A62" s="106"/>
      <c r="B62" s="55"/>
      <c r="C62" t="e">
        <f>VLOOKUP(B62,summary!$A$5:$B$5006,2,0)</f>
        <v>#N/A</v>
      </c>
      <c r="D62" s="55"/>
      <c r="E62" s="77"/>
    </row>
    <row r="63" spans="1:5" ht="18.5" x14ac:dyDescent="0.45">
      <c r="A63" s="106"/>
      <c r="B63" s="55"/>
      <c r="C63" t="e">
        <f>VLOOKUP(B63,summary!$A$5:$B$5006,2,0)</f>
        <v>#N/A</v>
      </c>
      <c r="D63" s="55"/>
      <c r="E63" s="77"/>
    </row>
    <row r="64" spans="1:5" ht="18.5" x14ac:dyDescent="0.45">
      <c r="A64" s="106"/>
      <c r="B64" s="55"/>
      <c r="C64" t="e">
        <f>VLOOKUP(B64,summary!$A$5:$B$5006,2,0)</f>
        <v>#N/A</v>
      </c>
      <c r="D64" s="55"/>
      <c r="E64" s="77"/>
    </row>
    <row r="65" spans="1:5" ht="18.5" x14ac:dyDescent="0.45">
      <c r="A65" s="106"/>
      <c r="B65" s="55"/>
      <c r="C65" t="e">
        <f>VLOOKUP(B65,summary!$A$5:$B$5006,2,0)</f>
        <v>#N/A</v>
      </c>
      <c r="D65" s="55"/>
      <c r="E65" s="77"/>
    </row>
    <row r="66" spans="1:5" ht="18.5" x14ac:dyDescent="0.45">
      <c r="A66" s="106"/>
      <c r="B66" s="55"/>
      <c r="C66" t="e">
        <f>VLOOKUP(B66,summary!$A$5:$B$5006,2,0)</f>
        <v>#N/A</v>
      </c>
      <c r="D66" s="55"/>
      <c r="E66" s="77"/>
    </row>
    <row r="67" spans="1:5" ht="18.5" x14ac:dyDescent="0.45">
      <c r="A67" s="106"/>
      <c r="B67" s="55"/>
      <c r="C67" t="e">
        <f>VLOOKUP(B67,summary!$A$5:$B$5006,2,0)</f>
        <v>#N/A</v>
      </c>
      <c r="D67" s="55"/>
      <c r="E67" s="77"/>
    </row>
    <row r="68" spans="1:5" ht="18.5" x14ac:dyDescent="0.45">
      <c r="A68" s="106"/>
      <c r="B68" s="55"/>
      <c r="C68" t="e">
        <f>VLOOKUP(B68,summary!$A$5:$B$5006,2,0)</f>
        <v>#N/A</v>
      </c>
      <c r="D68" s="91"/>
      <c r="E68" s="77"/>
    </row>
    <row r="69" spans="1:5" ht="18.5" x14ac:dyDescent="0.45">
      <c r="A69" s="106"/>
      <c r="B69" s="55"/>
      <c r="C69" t="e">
        <f>VLOOKUP(B69,summary!$A$5:$B$5006,2,0)</f>
        <v>#N/A</v>
      </c>
      <c r="D69" s="91"/>
      <c r="E69" s="77"/>
    </row>
    <row r="70" spans="1:5" ht="18.5" x14ac:dyDescent="0.45">
      <c r="A70" s="106"/>
      <c r="B70" s="55"/>
      <c r="C70" t="e">
        <f>VLOOKUP(B70,summary!$A$5:$B$5006,2,0)</f>
        <v>#N/A</v>
      </c>
      <c r="D70" s="91"/>
      <c r="E70" s="77"/>
    </row>
    <row r="71" spans="1:5" ht="18.5" x14ac:dyDescent="0.45">
      <c r="A71" s="106"/>
      <c r="B71" s="55"/>
      <c r="C71" t="e">
        <f>VLOOKUP(B71,summary!$A$5:$B$5006,2,0)</f>
        <v>#N/A</v>
      </c>
      <c r="D71" s="91"/>
      <c r="E71" s="77"/>
    </row>
    <row r="72" spans="1:5" ht="18.5" x14ac:dyDescent="0.45">
      <c r="A72" s="106"/>
      <c r="B72" s="55"/>
      <c r="C72" t="e">
        <f>VLOOKUP(B72,summary!$A$5:$B$5006,2,0)</f>
        <v>#N/A</v>
      </c>
      <c r="D72" s="91"/>
      <c r="E72" s="77"/>
    </row>
    <row r="73" spans="1:5" ht="18.5" x14ac:dyDescent="0.45">
      <c r="A73" s="106"/>
      <c r="B73" s="55"/>
      <c r="C73" t="e">
        <f>VLOOKUP(B73,summary!$A$5:$B$5006,2,0)</f>
        <v>#N/A</v>
      </c>
      <c r="D73" s="91"/>
      <c r="E73" s="77"/>
    </row>
    <row r="74" spans="1:5" ht="18.5" x14ac:dyDescent="0.45">
      <c r="A74" s="106"/>
      <c r="B74" s="55"/>
      <c r="C74" t="e">
        <f>VLOOKUP(B74,summary!$A$5:$B$5006,2,0)</f>
        <v>#N/A</v>
      </c>
      <c r="D74" s="91"/>
      <c r="E74" s="77"/>
    </row>
    <row r="75" spans="1:5" ht="18.5" x14ac:dyDescent="0.45">
      <c r="A75" s="106"/>
      <c r="B75" s="55"/>
      <c r="C75" t="e">
        <f>VLOOKUP(B75,summary!$A$5:$B$5006,2,0)</f>
        <v>#N/A</v>
      </c>
      <c r="D75" s="91"/>
      <c r="E75" s="77"/>
    </row>
    <row r="76" spans="1:5" ht="18.5" x14ac:dyDescent="0.45">
      <c r="A76" s="106"/>
      <c r="B76" s="55"/>
      <c r="C76" t="e">
        <f>VLOOKUP(B76,summary!$A$5:$B$5006,2,0)</f>
        <v>#N/A</v>
      </c>
      <c r="D76" s="91"/>
      <c r="E76" s="77"/>
    </row>
    <row r="77" spans="1:5" ht="18.5" x14ac:dyDescent="0.45">
      <c r="A77" s="106"/>
      <c r="B77" s="55"/>
      <c r="C77" t="e">
        <f>VLOOKUP(B77,summary!$A$5:$B$5006,2,0)</f>
        <v>#N/A</v>
      </c>
      <c r="D77" s="91"/>
      <c r="E77" s="77"/>
    </row>
    <row r="78" spans="1:5" ht="18.5" x14ac:dyDescent="0.45">
      <c r="A78" s="106"/>
      <c r="B78" s="55"/>
      <c r="C78" t="e">
        <f>VLOOKUP(B78,summary!$A$5:$B$5006,2,0)</f>
        <v>#N/A</v>
      </c>
      <c r="D78" s="91"/>
      <c r="E78" s="77"/>
    </row>
    <row r="79" spans="1:5" ht="18.5" x14ac:dyDescent="0.45">
      <c r="A79" s="106"/>
      <c r="B79" s="55"/>
      <c r="C79" t="e">
        <f>VLOOKUP(B79,summary!$A$5:$B$5006,2,0)</f>
        <v>#N/A</v>
      </c>
      <c r="D79" s="91"/>
      <c r="E79" s="77"/>
    </row>
    <row r="80" spans="1:5" ht="18.5" x14ac:dyDescent="0.45">
      <c r="A80" s="106"/>
      <c r="B80" s="55"/>
      <c r="C80" t="e">
        <f>VLOOKUP(B80,summary!$A$5:$B$5006,2,0)</f>
        <v>#N/A</v>
      </c>
      <c r="D80" s="91"/>
      <c r="E80" s="77"/>
    </row>
    <row r="81" spans="1:5" ht="18.5" x14ac:dyDescent="0.45">
      <c r="A81" s="106"/>
      <c r="B81" s="55"/>
      <c r="C81" t="e">
        <f>VLOOKUP(B81,summary!$A$5:$B$5006,2,0)</f>
        <v>#N/A</v>
      </c>
      <c r="D81" s="91"/>
      <c r="E81" s="77"/>
    </row>
    <row r="82" spans="1:5" ht="18.5" x14ac:dyDescent="0.45">
      <c r="A82" s="106"/>
      <c r="B82" s="55"/>
      <c r="C82" t="e">
        <f>VLOOKUP(B82,summary!$A$5:$B$5006,2,0)</f>
        <v>#N/A</v>
      </c>
      <c r="D82" s="91"/>
      <c r="E82" s="77"/>
    </row>
    <row r="83" spans="1:5" ht="18.5" x14ac:dyDescent="0.45">
      <c r="A83" s="106"/>
      <c r="B83" s="55"/>
      <c r="C83" t="e">
        <f>VLOOKUP(B83,summary!$A$5:$B$5006,2,0)</f>
        <v>#N/A</v>
      </c>
      <c r="D83" s="91"/>
      <c r="E83" s="77"/>
    </row>
    <row r="84" spans="1:5" ht="18.5" x14ac:dyDescent="0.45">
      <c r="A84" s="106"/>
      <c r="B84" s="55"/>
      <c r="C84" t="e">
        <f>VLOOKUP(B84,summary!$A$5:$B$5006,2,0)</f>
        <v>#N/A</v>
      </c>
      <c r="D84" s="91"/>
      <c r="E84" s="77"/>
    </row>
    <row r="85" spans="1:5" ht="18.5" x14ac:dyDescent="0.45">
      <c r="A85" s="106"/>
      <c r="B85" s="55"/>
      <c r="C85" t="e">
        <f>VLOOKUP(B85,summary!$A$5:$B$5006,2,0)</f>
        <v>#N/A</v>
      </c>
      <c r="D85" s="91"/>
      <c r="E85" s="77"/>
    </row>
    <row r="86" spans="1:5" ht="18.5" x14ac:dyDescent="0.45">
      <c r="A86" s="106"/>
      <c r="B86" s="55"/>
      <c r="C86" t="e">
        <f>VLOOKUP(B86,summary!$A$5:$B$5006,2,0)</f>
        <v>#N/A</v>
      </c>
      <c r="D86" s="91"/>
      <c r="E86" s="77"/>
    </row>
    <row r="87" spans="1:5" ht="18.5" x14ac:dyDescent="0.45">
      <c r="A87" s="106"/>
      <c r="B87" s="55"/>
      <c r="C87" t="e">
        <f>VLOOKUP(B87,summary!$A$5:$B$5006,2,0)</f>
        <v>#N/A</v>
      </c>
      <c r="D87" s="91"/>
      <c r="E87" s="77"/>
    </row>
    <row r="88" spans="1:5" ht="18.5" x14ac:dyDescent="0.45">
      <c r="A88" s="106"/>
      <c r="B88" s="55"/>
      <c r="C88" t="e">
        <f>VLOOKUP(B88,summary!$A$5:$B$5006,2,0)</f>
        <v>#N/A</v>
      </c>
      <c r="D88" s="91"/>
      <c r="E88" s="77"/>
    </row>
    <row r="89" spans="1:5" ht="18.5" x14ac:dyDescent="0.45">
      <c r="A89" s="106"/>
      <c r="B89" s="55"/>
      <c r="C89" t="e">
        <f>VLOOKUP(B89,summary!$A$5:$B$5006,2,0)</f>
        <v>#N/A</v>
      </c>
      <c r="D89" s="91"/>
      <c r="E89" s="77"/>
    </row>
    <row r="90" spans="1:5" ht="18.5" x14ac:dyDescent="0.45">
      <c r="A90" s="106"/>
      <c r="B90" s="55"/>
      <c r="C90" t="e">
        <f>VLOOKUP(B90,summary!$A$5:$B$5006,2,0)</f>
        <v>#N/A</v>
      </c>
      <c r="D90" s="91"/>
      <c r="E90" s="77"/>
    </row>
    <row r="91" spans="1:5" ht="18.5" x14ac:dyDescent="0.45">
      <c r="A91" s="106"/>
      <c r="B91" s="55"/>
      <c r="C91" t="e">
        <f>VLOOKUP(B91,summary!$A$5:$B$5006,2,0)</f>
        <v>#N/A</v>
      </c>
      <c r="D91" s="91"/>
      <c r="E91" s="77"/>
    </row>
    <row r="92" spans="1:5" ht="18.5" x14ac:dyDescent="0.45">
      <c r="A92" s="106"/>
      <c r="B92" s="55"/>
      <c r="C92" t="e">
        <f>VLOOKUP(B92,summary!$A$5:$B$5006,2,0)</f>
        <v>#N/A</v>
      </c>
      <c r="D92" s="91"/>
      <c r="E92" s="77"/>
    </row>
    <row r="93" spans="1:5" ht="18.5" x14ac:dyDescent="0.45">
      <c r="A93" s="106"/>
      <c r="B93" s="55"/>
      <c r="C93" t="e">
        <f>VLOOKUP(B93,summary!$A$5:$B$5006,2,0)</f>
        <v>#N/A</v>
      </c>
      <c r="D93" s="91"/>
      <c r="E93" s="77"/>
    </row>
    <row r="94" spans="1:5" ht="18.5" x14ac:dyDescent="0.45">
      <c r="A94" s="106"/>
      <c r="B94" s="55"/>
      <c r="C94" t="e">
        <f>VLOOKUP(B94,summary!$A$5:$B$5006,2,0)</f>
        <v>#N/A</v>
      </c>
      <c r="D94" s="91"/>
      <c r="E94" s="77"/>
    </row>
    <row r="95" spans="1:5" ht="18.5" x14ac:dyDescent="0.45">
      <c r="A95" s="106"/>
      <c r="B95" s="55"/>
      <c r="C95" t="e">
        <f>VLOOKUP(B95,summary!$A$5:$B$5006,2,0)</f>
        <v>#N/A</v>
      </c>
      <c r="D95" s="91"/>
      <c r="E95" s="77"/>
    </row>
    <row r="96" spans="1:5" ht="18.5" customHeight="1" x14ac:dyDescent="0.45">
      <c r="A96" s="106"/>
      <c r="B96" s="55"/>
      <c r="C96" t="e">
        <f>VLOOKUP(B96,summary!$A$5:$B$5006,2,0)</f>
        <v>#N/A</v>
      </c>
      <c r="D96" s="91"/>
      <c r="E96" s="77"/>
    </row>
    <row r="97" spans="1:5" ht="18.5" customHeight="1" x14ac:dyDescent="0.45">
      <c r="A97" s="106"/>
      <c r="B97" s="55"/>
      <c r="C97" t="e">
        <f>VLOOKUP(B97,summary!$A$5:$B$5006,2,0)</f>
        <v>#N/A</v>
      </c>
      <c r="D97" s="91"/>
      <c r="E97" s="77"/>
    </row>
    <row r="98" spans="1:5" ht="18.5" customHeight="1" x14ac:dyDescent="0.45">
      <c r="A98" s="106"/>
      <c r="B98" s="55"/>
      <c r="C98" t="e">
        <f>VLOOKUP(B98,summary!$A$5:$B$5006,2,0)</f>
        <v>#N/A</v>
      </c>
      <c r="D98" s="91"/>
      <c r="E98" s="77"/>
    </row>
    <row r="99" spans="1:5" ht="18.5" customHeight="1" x14ac:dyDescent="0.45">
      <c r="A99" s="106"/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/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/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/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/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/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3CE1-12CB-48F7-8F5D-522742F3E727}">
  <dimension ref="A1:H578"/>
  <sheetViews>
    <sheetView topLeftCell="A206" workbookViewId="0">
      <selection activeCell="A201" sqref="A20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SUM(D3:D1969)</f>
        <v>615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202111071</v>
      </c>
      <c r="B3" s="55" t="s">
        <v>559</v>
      </c>
      <c r="C3" t="str">
        <f>VLOOKUP(B3,summary!$A$5:$B$5006,2,0)</f>
        <v>Sweet Potato 番薯</v>
      </c>
      <c r="D3" s="78">
        <v>20</v>
      </c>
      <c r="E3" s="77"/>
    </row>
    <row r="4" spans="1:5" ht="18.5" x14ac:dyDescent="0.45">
      <c r="A4" s="106">
        <v>202111072</v>
      </c>
      <c r="B4" s="55" t="s">
        <v>658</v>
      </c>
      <c r="C4" t="str">
        <f>VLOOKUP(B4,summary!$A$5:$B$5006,2,0)</f>
        <v>Bobo Cha Cubes.摩摩喳喳</v>
      </c>
      <c r="D4" s="78">
        <v>3</v>
      </c>
      <c r="E4" s="77"/>
    </row>
    <row r="5" spans="1:5" ht="18.5" x14ac:dyDescent="0.45">
      <c r="A5" s="106">
        <v>202111072</v>
      </c>
      <c r="B5" s="55" t="s">
        <v>667</v>
      </c>
      <c r="C5" t="str">
        <f>VLOOKUP(B5,summary!$A$5:$B$5006,2,0)</f>
        <v>Pong Thai Hai (Wet) 碰大海</v>
      </c>
      <c r="D5" s="78">
        <v>5</v>
      </c>
      <c r="E5" s="77"/>
    </row>
    <row r="6" spans="1:5" ht="18.5" x14ac:dyDescent="0.45">
      <c r="A6" s="106">
        <v>202111072</v>
      </c>
      <c r="B6" s="55" t="s">
        <v>221</v>
      </c>
      <c r="C6" t="str">
        <f>VLOOKUP(B6,summary!$A$5:$B$5006,2,0)</f>
        <v>Jelly Powder 文头雪粉</v>
      </c>
      <c r="D6" s="78">
        <v>1</v>
      </c>
      <c r="E6" s="77"/>
    </row>
    <row r="7" spans="1:5" ht="18.5" x14ac:dyDescent="0.45">
      <c r="A7" s="106">
        <v>202111072</v>
      </c>
      <c r="B7" s="55" t="s">
        <v>265</v>
      </c>
      <c r="C7" t="str">
        <f>VLOOKUP(B7,summary!$A$5:$B$5006,2,0)</f>
        <v>Potato Starch 风车粉</v>
      </c>
      <c r="D7" s="78">
        <v>1</v>
      </c>
      <c r="E7" s="77"/>
    </row>
    <row r="8" spans="1:5" ht="18.5" x14ac:dyDescent="0.45">
      <c r="A8" s="106">
        <v>202111072</v>
      </c>
      <c r="B8" s="55" t="s">
        <v>291</v>
      </c>
      <c r="C8" t="str">
        <f>VLOOKUP(B8,summary!$A$5:$B$5006,2,0)</f>
        <v>Atap Seeds in Syrup亚嗒子</v>
      </c>
      <c r="D8" s="78">
        <v>2</v>
      </c>
      <c r="E8" s="77"/>
    </row>
    <row r="9" spans="1:5" ht="18.5" x14ac:dyDescent="0.45">
      <c r="A9" s="106">
        <v>202111072</v>
      </c>
      <c r="B9" s="55" t="s">
        <v>299</v>
      </c>
      <c r="C9" t="str">
        <f>VLOOKUP(B9,summary!$A$5:$B$5006,2,0)</f>
        <v>Red Bean红豆</v>
      </c>
      <c r="D9" s="78">
        <v>3</v>
      </c>
      <c r="E9" s="77"/>
    </row>
    <row r="10" spans="1:5" ht="18.5" x14ac:dyDescent="0.45">
      <c r="A10" s="106">
        <v>202111072</v>
      </c>
      <c r="B10" s="55" t="s">
        <v>338</v>
      </c>
      <c r="C10" t="str">
        <f>VLOOKUP(B10,summary!$A$5:$B$5006,2,0)</f>
        <v>White Wheat 大麦</v>
      </c>
      <c r="D10" s="78">
        <v>2</v>
      </c>
      <c r="E10" s="77"/>
    </row>
    <row r="11" spans="1:5" ht="18.5" x14ac:dyDescent="0.45">
      <c r="A11" s="106">
        <v>202111072</v>
      </c>
      <c r="B11" s="55" t="s">
        <v>340</v>
      </c>
      <c r="C11" t="str">
        <f>VLOOKUP(B11,summary!$A$5:$B$5006,2,0)</f>
        <v>Pearl Barley 薏米</v>
      </c>
      <c r="D11" s="78">
        <v>1</v>
      </c>
      <c r="E11" s="77"/>
    </row>
    <row r="12" spans="1:5" ht="18.5" x14ac:dyDescent="0.45">
      <c r="A12" s="106">
        <v>202111072</v>
      </c>
      <c r="B12" s="55" t="s">
        <v>347</v>
      </c>
      <c r="C12" t="str">
        <f>VLOOKUP(B12,summary!$A$5:$B$5006,2,0)</f>
        <v>Small Sago 小丸</v>
      </c>
      <c r="D12" s="78">
        <v>2</v>
      </c>
      <c r="E12" s="77"/>
    </row>
    <row r="13" spans="1:5" ht="18.5" x14ac:dyDescent="0.45">
      <c r="A13" s="106">
        <v>202111072</v>
      </c>
      <c r="B13" s="55" t="s">
        <v>359</v>
      </c>
      <c r="C13" t="str">
        <f>VLOOKUP(B13,summary!$A$5:$B$5006,2,0)</f>
        <v>Fungus黄 木耳朵</v>
      </c>
      <c r="D13" s="78">
        <v>2</v>
      </c>
      <c r="E13" s="77"/>
    </row>
    <row r="14" spans="1:5" ht="18.5" x14ac:dyDescent="0.45">
      <c r="A14" s="106">
        <v>202111072</v>
      </c>
      <c r="B14" s="55" t="s">
        <v>441</v>
      </c>
      <c r="C14" t="str">
        <f>VLOOKUP(B14,summary!$A$5:$B$5006,2,0)</f>
        <v>Longan in Syrup龙眼</v>
      </c>
      <c r="D14" s="78">
        <v>2</v>
      </c>
      <c r="E14" s="77"/>
    </row>
    <row r="15" spans="1:5" ht="18.5" x14ac:dyDescent="0.45">
      <c r="A15" s="106">
        <v>202111072</v>
      </c>
      <c r="B15" s="55" t="s">
        <v>454</v>
      </c>
      <c r="C15" t="str">
        <f>VLOOKUP(B15,summary!$A$5:$B$5006,2,0)</f>
        <v>Fruit Cocktail杂果</v>
      </c>
      <c r="D15" s="78">
        <v>1</v>
      </c>
      <c r="E15" s="77"/>
    </row>
    <row r="16" spans="1:5" ht="18.5" x14ac:dyDescent="0.45">
      <c r="A16" s="106">
        <v>202111072</v>
      </c>
      <c r="B16" s="55" t="s">
        <v>484</v>
      </c>
      <c r="C16" t="str">
        <f>VLOOKUP(B16,summary!$A$5:$B$5006,2,0)</f>
        <v>GingKo Nut白果罐</v>
      </c>
      <c r="D16" s="78">
        <v>1</v>
      </c>
      <c r="E16" s="77"/>
    </row>
    <row r="17" spans="1:5" ht="18.5" x14ac:dyDescent="0.45">
      <c r="A17" s="106">
        <v>202111072</v>
      </c>
      <c r="B17" s="55" t="s">
        <v>495</v>
      </c>
      <c r="C17" t="str">
        <f>VLOOKUP(B17,summary!$A$5:$B$5006,2,0)</f>
        <v>Coconut Milk 椰浆</v>
      </c>
      <c r="D17" s="78">
        <v>3</v>
      </c>
      <c r="E17" s="77"/>
    </row>
    <row r="18" spans="1:5" ht="18.5" x14ac:dyDescent="0.45">
      <c r="A18" s="106">
        <v>202111072</v>
      </c>
      <c r="B18" s="55" t="s">
        <v>559</v>
      </c>
      <c r="C18" t="str">
        <f>VLOOKUP(B18,summary!$A$5:$B$5006,2,0)</f>
        <v>Sweet Potato 番薯</v>
      </c>
      <c r="D18" s="78">
        <v>30</v>
      </c>
      <c r="E18" s="77"/>
    </row>
    <row r="19" spans="1:5" ht="18.5" x14ac:dyDescent="0.45">
      <c r="A19" s="106">
        <v>202111072</v>
      </c>
      <c r="B19" s="55" t="s">
        <v>562</v>
      </c>
      <c r="C19" t="str">
        <f>VLOOKUP(B19,summary!$A$5:$B$5006,2,0)</f>
        <v>Yam 芋头</v>
      </c>
      <c r="D19" s="78">
        <v>3</v>
      </c>
      <c r="E19" s="77"/>
    </row>
    <row r="20" spans="1:5" ht="18.5" x14ac:dyDescent="0.45">
      <c r="A20" s="106">
        <v>202111072</v>
      </c>
      <c r="B20" s="55" t="s">
        <v>565</v>
      </c>
      <c r="C20" t="str">
        <f>VLOOKUP(B20,summary!$A$5:$B$5006,2,0)</f>
        <v>Pandan Leaf 班兰叶</v>
      </c>
      <c r="D20" s="78">
        <v>7</v>
      </c>
      <c r="E20" s="77"/>
    </row>
    <row r="21" spans="1:5" ht="18.5" x14ac:dyDescent="0.45">
      <c r="A21" s="106">
        <v>202111072</v>
      </c>
      <c r="B21" s="55" t="s">
        <v>566</v>
      </c>
      <c r="C21" t="str">
        <f>VLOOKUP(B21,summary!$A$5:$B$5006,2,0)</f>
        <v>Lime 酸甘</v>
      </c>
      <c r="D21" s="91">
        <v>1</v>
      </c>
      <c r="E21" s="77"/>
    </row>
    <row r="22" spans="1:5" ht="18.5" x14ac:dyDescent="0.45">
      <c r="A22" s="106">
        <v>202111072</v>
      </c>
      <c r="B22" s="55" t="s">
        <v>579</v>
      </c>
      <c r="C22" t="str">
        <f>VLOOKUP(B22,summary!$A$5:$B$5006,2,0)</f>
        <v>Food Coloring - Liquid)颜色-水</v>
      </c>
      <c r="D22" s="91">
        <v>2</v>
      </c>
      <c r="E22" s="77"/>
    </row>
    <row r="23" spans="1:5" ht="18.5" x14ac:dyDescent="0.45">
      <c r="A23" s="106">
        <v>202111073</v>
      </c>
      <c r="B23" s="55" t="s">
        <v>440</v>
      </c>
      <c r="C23" t="str">
        <f>VLOOKUP(B23,summary!$A$5:$B$5006,2,0)</f>
        <v>Aloe Vera芦荟 10MM</v>
      </c>
      <c r="D23" s="91">
        <v>1</v>
      </c>
      <c r="E23" s="77"/>
    </row>
    <row r="24" spans="1:5" ht="18.5" x14ac:dyDescent="0.45">
      <c r="A24" s="106">
        <v>202111073</v>
      </c>
      <c r="B24" s="55" t="s">
        <v>537</v>
      </c>
      <c r="C24" t="str">
        <f>VLOOKUP(B24,summary!$A$5:$B$5006,2,0)</f>
        <v>Fine Sugar 白糖</v>
      </c>
      <c r="D24" s="91">
        <v>1</v>
      </c>
      <c r="E24" s="77"/>
    </row>
    <row r="25" spans="1:5" ht="18.5" x14ac:dyDescent="0.45">
      <c r="A25" s="106">
        <v>202111074</v>
      </c>
      <c r="B25" s="55" t="s">
        <v>687</v>
      </c>
      <c r="C25" t="str">
        <f>VLOOKUP(B25,summary!$A$5:$B$5006,2,0)</f>
        <v>Sweet Potato Q - Orange番薯粉圆</v>
      </c>
      <c r="D25" s="91">
        <v>2</v>
      </c>
      <c r="E25" s="77"/>
    </row>
    <row r="26" spans="1:5" ht="18.5" x14ac:dyDescent="0.45">
      <c r="A26" s="106">
        <v>202111074</v>
      </c>
      <c r="B26" s="55" t="s">
        <v>690</v>
      </c>
      <c r="C26" t="str">
        <f>VLOOKUP(B26,summary!$A$5:$B$5006,2,0)</f>
        <v>Sweet Potato Q - Purple紫番薯粉圆</v>
      </c>
      <c r="D26" s="91">
        <v>1</v>
      </c>
      <c r="E26" s="77"/>
    </row>
    <row r="27" spans="1:5" ht="18.5" x14ac:dyDescent="0.45">
      <c r="A27" s="106">
        <v>202111074</v>
      </c>
      <c r="B27" s="55" t="s">
        <v>692</v>
      </c>
      <c r="C27" t="str">
        <f>VLOOKUP(B27,summary!$A$5:$B$5006,2,0)</f>
        <v>Taro Q - White芋头粉圆</v>
      </c>
      <c r="D27" s="91">
        <v>1</v>
      </c>
      <c r="E27" s="77"/>
    </row>
    <row r="28" spans="1:5" ht="18.5" x14ac:dyDescent="0.45">
      <c r="A28" s="106">
        <v>202111074</v>
      </c>
      <c r="B28" s="55" t="s">
        <v>441</v>
      </c>
      <c r="C28" t="str">
        <f>VLOOKUP(B28,summary!$A$5:$B$5006,2,0)</f>
        <v>Longan in Syrup龙眼</v>
      </c>
      <c r="D28" s="91">
        <v>4</v>
      </c>
      <c r="E28" s="77"/>
    </row>
    <row r="29" spans="1:5" ht="18.5" x14ac:dyDescent="0.45">
      <c r="A29" s="106">
        <v>202111074</v>
      </c>
      <c r="B29" s="55" t="s">
        <v>593</v>
      </c>
      <c r="C29" t="str">
        <f>VLOOKUP(B29,summary!$A$5:$B$5006,2,0)</f>
        <v>Food Coloring 颜色</v>
      </c>
      <c r="D29" s="91">
        <v>3</v>
      </c>
      <c r="E29" s="77"/>
    </row>
    <row r="30" spans="1:5" ht="18.5" x14ac:dyDescent="0.45">
      <c r="A30" s="106">
        <v>202111074</v>
      </c>
      <c r="B30" s="55" t="s">
        <v>397</v>
      </c>
      <c r="C30" t="str">
        <f>VLOOKUP(B30,summary!$A$5:$B$5006,2,0)</f>
        <v>Sour Plum 酸梅（无子）</v>
      </c>
      <c r="D30" s="91">
        <v>1</v>
      </c>
      <c r="E30" s="77"/>
    </row>
    <row r="31" spans="1:5" ht="18.5" x14ac:dyDescent="0.45">
      <c r="A31" s="106">
        <v>202111074</v>
      </c>
      <c r="B31" s="55" t="s">
        <v>433</v>
      </c>
      <c r="C31" t="str">
        <f>VLOOKUP(B31,summary!$A$5:$B$5006,2,0)</f>
        <v>Sea Coconut海底椰</v>
      </c>
      <c r="D31" s="91">
        <v>3</v>
      </c>
      <c r="E31" s="77"/>
    </row>
    <row r="32" spans="1:5" ht="18.5" x14ac:dyDescent="0.45">
      <c r="A32" s="106">
        <v>202111074</v>
      </c>
      <c r="B32" s="55" t="s">
        <v>297</v>
      </c>
      <c r="C32" t="str">
        <f>VLOOKUP(B32,summary!$A$5:$B$5006,2,0)</f>
        <v>GingKo Nut (Peel off)白果仁</v>
      </c>
      <c r="D32" s="91">
        <v>3</v>
      </c>
      <c r="E32" s="77"/>
    </row>
    <row r="33" spans="1:5" ht="18.5" x14ac:dyDescent="0.45">
      <c r="A33" s="106">
        <v>202111075</v>
      </c>
      <c r="B33" s="55" t="s">
        <v>300</v>
      </c>
      <c r="C33" t="str">
        <f>VLOOKUP(B33,summary!$A$5:$B$5006,2,0)</f>
        <v>Red Bean红豆</v>
      </c>
      <c r="D33" s="78">
        <v>1</v>
      </c>
      <c r="E33" s="77"/>
    </row>
    <row r="34" spans="1:5" ht="18.5" x14ac:dyDescent="0.45">
      <c r="A34" s="106">
        <v>202111075</v>
      </c>
      <c r="B34" s="55" t="s">
        <v>315</v>
      </c>
      <c r="C34" t="str">
        <f>VLOOKUP(B34,summary!$A$5:$B$5006,2,0)</f>
        <v>Green Bean 绿豆</v>
      </c>
      <c r="D34" s="78">
        <v>1</v>
      </c>
      <c r="E34" s="77"/>
    </row>
    <row r="35" spans="1:5" ht="18.5" x14ac:dyDescent="0.45">
      <c r="A35" s="106">
        <v>202111075</v>
      </c>
      <c r="B35" s="55" t="s">
        <v>324</v>
      </c>
      <c r="C35" t="str">
        <f>VLOOKUP(B35,summary!$A$5:$B$5006,2,0)</f>
        <v>Split Green Mung Bean豆畔</v>
      </c>
      <c r="D35" s="78">
        <v>1</v>
      </c>
      <c r="E35" s="77"/>
    </row>
    <row r="36" spans="1:5" ht="18.5" x14ac:dyDescent="0.45">
      <c r="A36" s="106">
        <v>202111075</v>
      </c>
      <c r="B36" s="55" t="s">
        <v>332</v>
      </c>
      <c r="C36" t="str">
        <f>VLOOKUP(B36,summary!$A$5:$B$5006,2,0)</f>
        <v>Black Glutinous Rice 黑糯米</v>
      </c>
      <c r="D36" s="78">
        <v>1</v>
      </c>
      <c r="E36" s="77"/>
    </row>
    <row r="37" spans="1:5" ht="18.5" x14ac:dyDescent="0.45">
      <c r="A37" s="106">
        <v>202111075</v>
      </c>
      <c r="B37" s="55" t="s">
        <v>361</v>
      </c>
      <c r="C37" t="str">
        <f>VLOOKUP(B37,summary!$A$5:$B$5006,2,0)</f>
        <v>Lotus Seed 莲子(无）</v>
      </c>
      <c r="D37" s="78">
        <v>2</v>
      </c>
      <c r="E37" s="77"/>
    </row>
    <row r="38" spans="1:5" ht="18.5" x14ac:dyDescent="0.45">
      <c r="A38" s="106">
        <v>202111075</v>
      </c>
      <c r="B38" s="55" t="s">
        <v>369</v>
      </c>
      <c r="C38" t="str">
        <f>VLOOKUP(B38,summary!$A$5:$B$5006,2,0)</f>
        <v>GingKo Nut白果粒</v>
      </c>
      <c r="D38" s="78">
        <v>0</v>
      </c>
      <c r="E38" s="77"/>
    </row>
    <row r="39" spans="1:5" ht="18.5" x14ac:dyDescent="0.45">
      <c r="A39" s="106">
        <v>202111075</v>
      </c>
      <c r="B39" s="55" t="s">
        <v>559</v>
      </c>
      <c r="C39" t="str">
        <f>VLOOKUP(B39,summary!$A$5:$B$5006,2,0)</f>
        <v>Sweet Potato 番薯</v>
      </c>
      <c r="D39" s="78">
        <v>5</v>
      </c>
      <c r="E39" s="77"/>
    </row>
    <row r="40" spans="1:5" ht="18.5" x14ac:dyDescent="0.45">
      <c r="A40" s="106">
        <v>202111075</v>
      </c>
      <c r="B40" s="55" t="s">
        <v>562</v>
      </c>
      <c r="C40" t="str">
        <f>VLOOKUP(B40,summary!$A$5:$B$5006,2,0)</f>
        <v>Yam 芋头</v>
      </c>
      <c r="D40" s="78">
        <v>1</v>
      </c>
      <c r="E40" s="77"/>
    </row>
    <row r="41" spans="1:5" ht="18.5" x14ac:dyDescent="0.45">
      <c r="A41" s="106">
        <v>202111075</v>
      </c>
      <c r="B41" s="55" t="s">
        <v>565</v>
      </c>
      <c r="C41" t="str">
        <f>VLOOKUP(B41,summary!$A$5:$B$5006,2,0)</f>
        <v>Pandan Leaf 班兰叶</v>
      </c>
      <c r="D41" s="78">
        <v>4</v>
      </c>
      <c r="E41" s="77"/>
    </row>
    <row r="42" spans="1:5" ht="18.5" x14ac:dyDescent="0.45">
      <c r="A42" s="106">
        <v>202111075</v>
      </c>
      <c r="B42" s="55" t="s">
        <v>558</v>
      </c>
      <c r="C42" t="str">
        <f>VLOOKUP(B42,summary!$A$5:$B$5006,2,0)</f>
        <v>Tapioca木薯</v>
      </c>
      <c r="D42" s="78">
        <v>2</v>
      </c>
      <c r="E42" s="77"/>
    </row>
    <row r="43" spans="1:5" ht="18.5" x14ac:dyDescent="0.45">
      <c r="A43" s="106">
        <v>202111075</v>
      </c>
      <c r="B43" s="55" t="s">
        <v>639</v>
      </c>
      <c r="C43" t="str">
        <f>VLOOKUP(B43,summary!$A$5:$B$5006,2,0)</f>
        <v xml:space="preserve">Fresh Soursop 红毛榴莲 </v>
      </c>
      <c r="D43" s="91">
        <v>1</v>
      </c>
      <c r="E43" s="77"/>
    </row>
    <row r="44" spans="1:5" ht="18.5" x14ac:dyDescent="0.45">
      <c r="A44" s="106">
        <v>202111075</v>
      </c>
      <c r="B44" s="55" t="s">
        <v>646</v>
      </c>
      <c r="C44" t="str">
        <f>VLOOKUP(B44,summary!$A$5:$B$5006,2,0)</f>
        <v>Durian Puree 榴莲</v>
      </c>
      <c r="D44" s="91">
        <v>1</v>
      </c>
      <c r="E44" s="77"/>
    </row>
    <row r="45" spans="1:5" ht="18.5" x14ac:dyDescent="0.45">
      <c r="A45" s="106">
        <v>202111075</v>
      </c>
      <c r="B45" s="55" t="s">
        <v>351</v>
      </c>
      <c r="C45" t="str">
        <f>VLOOKUP(B45,summary!$A$5:$B$5006,2,0)</f>
        <v>Dried Longan 龙眼干</v>
      </c>
      <c r="D45" s="91">
        <v>2</v>
      </c>
      <c r="E45" s="77"/>
    </row>
    <row r="46" spans="1:5" ht="18.5" x14ac:dyDescent="0.45">
      <c r="A46" s="106">
        <v>202111075</v>
      </c>
      <c r="B46" s="55" t="s">
        <v>433</v>
      </c>
      <c r="C46" t="str">
        <f>VLOOKUP(B46,summary!$A$5:$B$5006,2,0)</f>
        <v>Sea Coconut海底椰</v>
      </c>
      <c r="D46" s="91">
        <v>1</v>
      </c>
      <c r="E46" s="77"/>
    </row>
    <row r="47" spans="1:5" ht="18.5" x14ac:dyDescent="0.45">
      <c r="A47" s="106">
        <v>202111075</v>
      </c>
      <c r="B47" s="55" t="s">
        <v>541</v>
      </c>
      <c r="C47" t="str">
        <f>VLOOKUP(B47,summary!$A$5:$B$5006,2,0)</f>
        <v>Fine Sugar 白糖</v>
      </c>
      <c r="D47" s="91">
        <v>10</v>
      </c>
      <c r="E47" s="77"/>
    </row>
    <row r="48" spans="1:5" ht="18.5" x14ac:dyDescent="0.45">
      <c r="A48" s="106">
        <v>202111075</v>
      </c>
      <c r="B48" s="55" t="s">
        <v>566</v>
      </c>
      <c r="C48" t="str">
        <f>VLOOKUP(B48,summary!$A$5:$B$5006,2,0)</f>
        <v>Lime 酸甘</v>
      </c>
      <c r="D48" s="91">
        <v>1</v>
      </c>
      <c r="E48" s="77"/>
    </row>
    <row r="49" spans="1:5" ht="18.5" x14ac:dyDescent="0.45">
      <c r="A49" s="106">
        <v>202111076</v>
      </c>
      <c r="B49" s="55" t="s">
        <v>331</v>
      </c>
      <c r="C49" t="str">
        <f>VLOOKUP(B49,summary!$A$5:$B$5006,2,0)</f>
        <v>Black Glutinous Rice 黑糯米</v>
      </c>
      <c r="D49" s="91">
        <v>1</v>
      </c>
      <c r="E49" s="77"/>
    </row>
    <row r="50" spans="1:5" ht="18.5" x14ac:dyDescent="0.45">
      <c r="A50" s="106">
        <v>202111076</v>
      </c>
      <c r="B50" s="55" t="s">
        <v>338</v>
      </c>
      <c r="C50" t="str">
        <f>VLOOKUP(B50,summary!$A$5:$B$5006,2,0)</f>
        <v>White Wheat 大麦</v>
      </c>
      <c r="D50" s="91">
        <v>1</v>
      </c>
      <c r="E50" s="77"/>
    </row>
    <row r="51" spans="1:5" ht="18.5" x14ac:dyDescent="0.45">
      <c r="A51" s="106">
        <v>202111076</v>
      </c>
      <c r="B51" s="55" t="s">
        <v>559</v>
      </c>
      <c r="C51" t="str">
        <f>VLOOKUP(B51,summary!$A$5:$B$5006,2,0)</f>
        <v>Sweet Potato 番薯</v>
      </c>
      <c r="D51" s="91">
        <v>10</v>
      </c>
      <c r="E51" s="77"/>
    </row>
    <row r="52" spans="1:5" ht="18.5" x14ac:dyDescent="0.45">
      <c r="A52" s="106">
        <v>202111076</v>
      </c>
      <c r="B52" s="55" t="s">
        <v>562</v>
      </c>
      <c r="C52" t="str">
        <f>VLOOKUP(B52,summary!$A$5:$B$5006,2,0)</f>
        <v>Yam 芋头</v>
      </c>
      <c r="D52" s="91">
        <v>2</v>
      </c>
      <c r="E52" s="77"/>
    </row>
    <row r="53" spans="1:5" ht="18.5" x14ac:dyDescent="0.45">
      <c r="A53" s="106">
        <v>202111076</v>
      </c>
      <c r="B53" s="55" t="s">
        <v>596</v>
      </c>
      <c r="C53" t="str">
        <f>VLOOKUP(B53,summary!$A$5:$B$5006,2,0)</f>
        <v>Flavour Essence香精</v>
      </c>
      <c r="D53" s="91">
        <v>2</v>
      </c>
      <c r="E53" s="77"/>
    </row>
    <row r="54" spans="1:5" ht="18.5" x14ac:dyDescent="0.45">
      <c r="A54" s="106">
        <v>202111077</v>
      </c>
      <c r="B54" s="55" t="s">
        <v>655</v>
      </c>
      <c r="C54" t="str">
        <f>VLOOKUP(B54,summary!$A$5:$B$5006,2,0)</f>
        <v>海草 Coral Weed</v>
      </c>
      <c r="D54" s="91">
        <v>2</v>
      </c>
      <c r="E54" s="77"/>
    </row>
    <row r="55" spans="1:5" ht="18.5" x14ac:dyDescent="0.45">
      <c r="A55" s="106">
        <v>202111077</v>
      </c>
      <c r="B55" s="55" t="s">
        <v>660</v>
      </c>
      <c r="C55" t="str">
        <f>VLOOKUP(B55,summary!$A$5:$B$5006,2,0)</f>
        <v>Chendol浆咯</v>
      </c>
      <c r="D55" s="91">
        <v>2</v>
      </c>
      <c r="E55" s="77"/>
    </row>
    <row r="56" spans="1:5" ht="18.5" x14ac:dyDescent="0.45">
      <c r="A56" s="106">
        <v>202111077</v>
      </c>
      <c r="B56" s="55" t="s">
        <v>294</v>
      </c>
      <c r="C56" t="str">
        <f>VLOOKUP(B56,summary!$A$5:$B$5006,2,0)</f>
        <v>Chin Chow  仙 草</v>
      </c>
      <c r="D56" s="91">
        <v>2</v>
      </c>
      <c r="E56" s="77"/>
    </row>
    <row r="57" spans="1:5" ht="18.5" x14ac:dyDescent="0.45">
      <c r="A57" s="106">
        <v>202111077</v>
      </c>
      <c r="B57" s="55" t="s">
        <v>637</v>
      </c>
      <c r="C57" t="str">
        <f>VLOOKUP(B57,summary!$A$5:$B$5006,2,0)</f>
        <v xml:space="preserve">Fresh Soursop 红毛榴莲 </v>
      </c>
      <c r="D57" s="91">
        <v>1</v>
      </c>
      <c r="E57" s="77"/>
    </row>
    <row r="58" spans="1:5" ht="18.5" x14ac:dyDescent="0.45">
      <c r="A58" s="106">
        <v>202111077</v>
      </c>
      <c r="B58" s="55" t="s">
        <v>647</v>
      </c>
      <c r="C58" t="str">
        <f>VLOOKUP(B58,summary!$A$5:$B$5006,2,0)</f>
        <v>Mango Puree芒果</v>
      </c>
      <c r="D58" s="55">
        <v>3</v>
      </c>
      <c r="E58" s="77"/>
    </row>
    <row r="59" spans="1:5" ht="18.5" x14ac:dyDescent="0.45">
      <c r="A59" s="106">
        <v>202111077</v>
      </c>
      <c r="B59" s="55" t="s">
        <v>433</v>
      </c>
      <c r="C59" t="str">
        <f>VLOOKUP(B59,summary!$A$5:$B$5006,2,0)</f>
        <v>Sea Coconut海底椰</v>
      </c>
      <c r="D59" s="55">
        <v>6</v>
      </c>
      <c r="E59" s="77"/>
    </row>
    <row r="60" spans="1:5" ht="18.5" x14ac:dyDescent="0.45">
      <c r="A60" s="106">
        <v>202111077</v>
      </c>
      <c r="B60" s="55" t="s">
        <v>454</v>
      </c>
      <c r="C60" t="str">
        <f>VLOOKUP(B60,summary!$A$5:$B$5006,2,0)</f>
        <v>Fruit Cocktail杂果</v>
      </c>
      <c r="D60" s="55">
        <v>2</v>
      </c>
      <c r="E60" s="77"/>
    </row>
    <row r="61" spans="1:5" ht="18.5" x14ac:dyDescent="0.45">
      <c r="A61" s="106">
        <v>202111077</v>
      </c>
      <c r="B61" s="55" t="s">
        <v>461</v>
      </c>
      <c r="C61" t="str">
        <f>VLOOKUP(B61,summary!$A$5:$B$5006,2,0)</f>
        <v>Whole Corn玉米粒</v>
      </c>
      <c r="D61" s="55">
        <v>2</v>
      </c>
      <c r="E61" s="77"/>
    </row>
    <row r="62" spans="1:5" ht="18.5" x14ac:dyDescent="0.45">
      <c r="A62" s="106">
        <v>202111077</v>
      </c>
      <c r="B62" s="55" t="s">
        <v>470</v>
      </c>
      <c r="C62" t="str">
        <f>VLOOKUP(B62,summary!$A$5:$B$5006,2,0)</f>
        <v>Carnation Milk三花淡奶水</v>
      </c>
      <c r="D62" s="55">
        <v>1</v>
      </c>
      <c r="E62" s="77"/>
    </row>
    <row r="63" spans="1:5" ht="18.5" x14ac:dyDescent="0.45">
      <c r="A63" s="106">
        <v>202111077</v>
      </c>
      <c r="B63" s="55" t="s">
        <v>497</v>
      </c>
      <c r="C63" t="str">
        <f>VLOOKUP(B63,summary!$A$5:$B$5006,2,0)</f>
        <v>Coconut Milk 椰浆</v>
      </c>
      <c r="D63" s="55">
        <v>3</v>
      </c>
      <c r="E63" s="77"/>
    </row>
    <row r="64" spans="1:5" ht="18.5" x14ac:dyDescent="0.45">
      <c r="A64" s="106">
        <v>202111077</v>
      </c>
      <c r="B64" s="55" t="s">
        <v>537</v>
      </c>
      <c r="C64" t="str">
        <f>VLOOKUP(B64,summary!$A$5:$B$5006,2,0)</f>
        <v>Fine Sugar 白糖</v>
      </c>
      <c r="D64" s="55">
        <v>2</v>
      </c>
      <c r="E64" s="77"/>
    </row>
    <row r="65" spans="1:5" ht="18.5" x14ac:dyDescent="0.45">
      <c r="A65" s="106">
        <v>202111077</v>
      </c>
      <c r="B65" s="55" t="s">
        <v>566</v>
      </c>
      <c r="C65" t="str">
        <f>VLOOKUP(B65,summary!$A$5:$B$5006,2,0)</f>
        <v>Lime 酸甘</v>
      </c>
      <c r="D65" s="55">
        <v>2</v>
      </c>
      <c r="E65" s="77"/>
    </row>
    <row r="66" spans="1:5" ht="18.5" x14ac:dyDescent="0.45">
      <c r="A66" s="106">
        <v>202111077</v>
      </c>
      <c r="B66" s="55" t="s">
        <v>543</v>
      </c>
      <c r="C66" t="str">
        <f>VLOOKUP(B66,summary!$A$5:$B$5006,2,0)</f>
        <v>Coconut Sugar椰糖</v>
      </c>
      <c r="D66" s="55">
        <v>1</v>
      </c>
      <c r="E66" s="77"/>
    </row>
    <row r="67" spans="1:5" ht="18.5" x14ac:dyDescent="0.45">
      <c r="A67" s="106">
        <v>202111077</v>
      </c>
      <c r="B67" s="55" t="s">
        <v>294</v>
      </c>
      <c r="C67" t="str">
        <f>VLOOKUP(B67,summary!$A$5:$B$5006,2,0)</f>
        <v>Chin Chow  仙 草</v>
      </c>
      <c r="D67" s="55">
        <v>2</v>
      </c>
      <c r="E67" s="77"/>
    </row>
    <row r="68" spans="1:5" ht="18.5" x14ac:dyDescent="0.45">
      <c r="A68" s="106">
        <v>202111077</v>
      </c>
      <c r="B68" s="55" t="s">
        <v>322</v>
      </c>
      <c r="C68" t="str">
        <f>VLOOKUP(B68,summary!$A$5:$B$5006,2,0)</f>
        <v>Split Green Mung Bean豆畔</v>
      </c>
      <c r="D68" s="91">
        <v>2</v>
      </c>
      <c r="E68" s="77"/>
    </row>
    <row r="69" spans="1:5" ht="18.5" x14ac:dyDescent="0.45">
      <c r="A69" s="106">
        <v>202111077</v>
      </c>
      <c r="B69" s="55" t="s">
        <v>368</v>
      </c>
      <c r="C69" t="str">
        <f>VLOOKUP(B69,summary!$A$5:$B$5006,2,0)</f>
        <v>GingKo Nut白果粒</v>
      </c>
      <c r="D69" s="91">
        <v>1</v>
      </c>
      <c r="E69" s="77"/>
    </row>
    <row r="70" spans="1:5" ht="18.5" x14ac:dyDescent="0.45">
      <c r="A70" s="106">
        <v>202111077</v>
      </c>
      <c r="B70" s="55" t="s">
        <v>379</v>
      </c>
      <c r="C70" t="str">
        <f>VLOOKUP(B70,summary!$A$5:$B$5006,2,0)</f>
        <v>Sweeten Melon Strip冬瓜条</v>
      </c>
      <c r="D70" s="91">
        <v>2</v>
      </c>
      <c r="E70" s="77"/>
    </row>
    <row r="71" spans="1:5" ht="18.5" x14ac:dyDescent="0.45">
      <c r="A71" s="106">
        <v>202111077</v>
      </c>
      <c r="B71" s="55" t="s">
        <v>559</v>
      </c>
      <c r="C71" t="str">
        <f>VLOOKUP(B71,summary!$A$5:$B$5006,2,0)</f>
        <v>Sweet Potato 番薯</v>
      </c>
      <c r="D71" s="91">
        <v>30</v>
      </c>
      <c r="E71" s="77"/>
    </row>
    <row r="72" spans="1:5" ht="18.5" x14ac:dyDescent="0.45">
      <c r="A72" s="106">
        <v>202111077</v>
      </c>
      <c r="B72" s="55" t="s">
        <v>562</v>
      </c>
      <c r="C72" t="str">
        <f>VLOOKUP(B72,summary!$A$5:$B$5006,2,0)</f>
        <v>Yam 芋头</v>
      </c>
      <c r="D72" s="91">
        <v>5</v>
      </c>
      <c r="E72" s="77"/>
    </row>
    <row r="73" spans="1:5" ht="18.5" x14ac:dyDescent="0.45">
      <c r="A73" s="106">
        <v>202111078</v>
      </c>
      <c r="B73" s="55" t="s">
        <v>291</v>
      </c>
      <c r="C73" t="str">
        <f>VLOOKUP(B73,summary!$A$5:$B$5006,2,0)</f>
        <v>Atap Seeds in Syrup亚嗒子</v>
      </c>
      <c r="D73" s="91">
        <v>2</v>
      </c>
      <c r="E73" s="77"/>
    </row>
    <row r="74" spans="1:5" ht="18.5" x14ac:dyDescent="0.45">
      <c r="A74" s="106">
        <v>202111078</v>
      </c>
      <c r="B74" s="55" t="s">
        <v>331</v>
      </c>
      <c r="C74" t="str">
        <f>VLOOKUP(B74,summary!$A$5:$B$5006,2,0)</f>
        <v>Black Glutinous Rice 黑糯米</v>
      </c>
      <c r="D74" s="91">
        <v>1</v>
      </c>
      <c r="E74" s="77"/>
    </row>
    <row r="75" spans="1:5" ht="18.5" x14ac:dyDescent="0.45">
      <c r="A75" s="106">
        <v>202111078</v>
      </c>
      <c r="B75" s="55" t="s">
        <v>343</v>
      </c>
      <c r="C75" t="str">
        <f>VLOOKUP(B75,summary!$A$5:$B$5006,2,0)</f>
        <v>Big Sago 大丸</v>
      </c>
      <c r="D75" s="91">
        <v>1</v>
      </c>
      <c r="E75" s="77"/>
    </row>
    <row r="76" spans="1:5" ht="18.5" x14ac:dyDescent="0.45">
      <c r="A76" s="106">
        <v>202111078</v>
      </c>
      <c r="B76" s="55" t="s">
        <v>347</v>
      </c>
      <c r="C76" t="str">
        <f>VLOOKUP(B76,summary!$A$5:$B$5006,2,0)</f>
        <v>Small Sago 小丸</v>
      </c>
      <c r="D76" s="91">
        <v>1</v>
      </c>
      <c r="E76" s="77"/>
    </row>
    <row r="77" spans="1:5" ht="18.5" x14ac:dyDescent="0.45">
      <c r="A77" s="106">
        <v>202111078</v>
      </c>
      <c r="B77" s="55" t="s">
        <v>458</v>
      </c>
      <c r="C77" t="str">
        <f>VLOOKUP(B77,summary!$A$5:$B$5006,2,0)</f>
        <v>Cream Corn玉米浆</v>
      </c>
      <c r="D77" s="91">
        <v>1</v>
      </c>
      <c r="E77" s="77"/>
    </row>
    <row r="78" spans="1:5" ht="18.5" x14ac:dyDescent="0.45">
      <c r="A78" s="106">
        <v>202111078</v>
      </c>
      <c r="B78" s="55" t="s">
        <v>461</v>
      </c>
      <c r="C78" t="str">
        <f>VLOOKUP(B78,summary!$A$5:$B$5006,2,0)</f>
        <v>Whole Corn玉米粒</v>
      </c>
      <c r="D78" s="91">
        <v>1</v>
      </c>
      <c r="E78" s="77"/>
    </row>
    <row r="79" spans="1:5" ht="18.5" x14ac:dyDescent="0.45">
      <c r="A79" s="106">
        <v>202111078</v>
      </c>
      <c r="B79" s="55" t="s">
        <v>495</v>
      </c>
      <c r="C79" t="str">
        <f>VLOOKUP(B79,summary!$A$5:$B$5006,2,0)</f>
        <v>Coconut Milk 椰浆</v>
      </c>
      <c r="D79" s="91">
        <v>2</v>
      </c>
      <c r="E79" s="77"/>
    </row>
    <row r="80" spans="1:5" ht="18.5" x14ac:dyDescent="0.45">
      <c r="A80" s="106">
        <v>202111078</v>
      </c>
      <c r="B80" s="55" t="s">
        <v>558</v>
      </c>
      <c r="C80" t="str">
        <f>VLOOKUP(B80,summary!$A$5:$B$5006,2,0)</f>
        <v>Tapioca木薯</v>
      </c>
      <c r="D80" s="91">
        <v>20</v>
      </c>
      <c r="E80" s="77"/>
    </row>
    <row r="81" spans="1:5" ht="18.5" x14ac:dyDescent="0.45">
      <c r="A81" s="106">
        <v>202111078</v>
      </c>
      <c r="B81" s="55" t="s">
        <v>562</v>
      </c>
      <c r="C81" t="str">
        <f>VLOOKUP(B81,summary!$A$5:$B$5006,2,0)</f>
        <v>Yam 芋头</v>
      </c>
      <c r="D81" s="91">
        <v>3</v>
      </c>
      <c r="E81" s="77"/>
    </row>
    <row r="82" spans="1:5" ht="18.5" x14ac:dyDescent="0.45">
      <c r="A82" s="106">
        <v>202111078</v>
      </c>
      <c r="B82" s="55" t="s">
        <v>565</v>
      </c>
      <c r="C82" t="str">
        <f>VLOOKUP(B82,summary!$A$5:$B$5006,2,0)</f>
        <v>Pandan Leaf 班兰叶</v>
      </c>
      <c r="D82" s="91">
        <v>1</v>
      </c>
      <c r="E82" s="77"/>
    </row>
    <row r="83" spans="1:5" ht="18.5" x14ac:dyDescent="0.45">
      <c r="A83" s="106">
        <v>202111078</v>
      </c>
      <c r="B83" s="55" t="s">
        <v>579</v>
      </c>
      <c r="C83" t="str">
        <f>VLOOKUP(B83,summary!$A$5:$B$5006,2,0)</f>
        <v>Food Coloring - Liquid)颜色-水</v>
      </c>
      <c r="D83" s="91">
        <v>1</v>
      </c>
      <c r="E83" s="77"/>
    </row>
    <row r="84" spans="1:5" ht="18.5" x14ac:dyDescent="0.45">
      <c r="A84" s="106">
        <v>202111078</v>
      </c>
      <c r="B84" s="55" t="s">
        <v>583</v>
      </c>
      <c r="C84" t="str">
        <f>VLOOKUP(B84,summary!$A$5:$B$5006,2,0)</f>
        <v>Food Coloring - Liquid)颜色-水</v>
      </c>
      <c r="D84" s="91">
        <v>1</v>
      </c>
      <c r="E84" s="77"/>
    </row>
    <row r="85" spans="1:5" ht="18.5" x14ac:dyDescent="0.45">
      <c r="A85" s="106">
        <v>202111079</v>
      </c>
      <c r="B85" s="55" t="s">
        <v>289</v>
      </c>
      <c r="C85" t="str">
        <f>VLOOKUP(B85,summary!$A$5:$B$5006,2,0)</f>
        <v>Atap Seeds in Syrup亚嗒子</v>
      </c>
      <c r="D85" s="91">
        <v>3</v>
      </c>
      <c r="E85" s="77"/>
    </row>
    <row r="86" spans="1:5" ht="18.5" x14ac:dyDescent="0.45">
      <c r="A86" s="106">
        <v>202111079</v>
      </c>
      <c r="B86" s="55" t="s">
        <v>294</v>
      </c>
      <c r="C86" t="str">
        <f>VLOOKUP(B86,summary!$A$5:$B$5006,2,0)</f>
        <v>Chin Chow  仙 草</v>
      </c>
      <c r="D86" s="91">
        <v>8</v>
      </c>
      <c r="E86" s="77"/>
    </row>
    <row r="87" spans="1:5" ht="18.5" x14ac:dyDescent="0.45">
      <c r="A87" s="106">
        <v>202111079</v>
      </c>
      <c r="B87" s="55" t="s">
        <v>298</v>
      </c>
      <c r="C87" t="str">
        <f>VLOOKUP(B87,summary!$A$5:$B$5006,2,0)</f>
        <v>Red Bean红豆</v>
      </c>
      <c r="D87" s="91">
        <v>1</v>
      </c>
      <c r="E87" s="77"/>
    </row>
    <row r="88" spans="1:5" ht="18.5" x14ac:dyDescent="0.45">
      <c r="A88" s="106">
        <v>202111079</v>
      </c>
      <c r="B88" s="55" t="s">
        <v>313</v>
      </c>
      <c r="C88" t="str">
        <f>VLOOKUP(B88,summary!$A$5:$B$5006,2,0)</f>
        <v>Green Bean 绿豆</v>
      </c>
      <c r="D88" s="91">
        <v>1</v>
      </c>
      <c r="E88" s="77"/>
    </row>
    <row r="89" spans="1:5" ht="18.5" x14ac:dyDescent="0.45">
      <c r="A89" s="106">
        <v>202111079</v>
      </c>
      <c r="B89" s="55" t="s">
        <v>321</v>
      </c>
      <c r="C89" t="str">
        <f>VLOOKUP(B89,summary!$A$5:$B$5006,2,0)</f>
        <v>Split Green Mung Bean豆畔</v>
      </c>
      <c r="D89" s="91">
        <v>1</v>
      </c>
      <c r="E89" s="77"/>
    </row>
    <row r="90" spans="1:5" ht="18.5" x14ac:dyDescent="0.45">
      <c r="A90" s="106">
        <v>202111079</v>
      </c>
      <c r="B90" s="55" t="s">
        <v>330</v>
      </c>
      <c r="C90" t="str">
        <f>VLOOKUP(B90,summary!$A$5:$B$5006,2,0)</f>
        <v>Black Glutinous Rice 黑糯米</v>
      </c>
      <c r="D90" s="91">
        <v>1</v>
      </c>
      <c r="E90" s="77"/>
    </row>
    <row r="91" spans="1:5" ht="18.5" x14ac:dyDescent="0.45">
      <c r="A91" s="106">
        <v>202111079</v>
      </c>
      <c r="B91" s="55" t="s">
        <v>355</v>
      </c>
      <c r="C91" t="str">
        <f>VLOOKUP(B91,summary!$A$5:$B$5006,2,0)</f>
        <v>Fungus 黄木耳</v>
      </c>
      <c r="D91" s="91">
        <v>3</v>
      </c>
      <c r="E91" s="77"/>
    </row>
    <row r="92" spans="1:5" ht="18.5" x14ac:dyDescent="0.45">
      <c r="A92" s="106">
        <v>202111079</v>
      </c>
      <c r="B92" s="55" t="s">
        <v>368</v>
      </c>
      <c r="C92" t="str">
        <f>VLOOKUP(B92,summary!$A$5:$B$5006,2,0)</f>
        <v>GingKo Nut白果粒</v>
      </c>
      <c r="D92" s="91">
        <v>6</v>
      </c>
      <c r="E92" s="77"/>
    </row>
    <row r="93" spans="1:5" ht="18.5" x14ac:dyDescent="0.45">
      <c r="A93" s="106">
        <v>202111079</v>
      </c>
      <c r="B93" s="55" t="s">
        <v>433</v>
      </c>
      <c r="C93" t="str">
        <f>VLOOKUP(B93,summary!$A$5:$B$5006,2,0)</f>
        <v>Sea Coconut海底椰</v>
      </c>
      <c r="D93" s="91">
        <v>6</v>
      </c>
      <c r="E93" s="77"/>
    </row>
    <row r="94" spans="1:5" ht="18.5" x14ac:dyDescent="0.45">
      <c r="A94" s="106">
        <v>202111079</v>
      </c>
      <c r="B94" s="55" t="s">
        <v>441</v>
      </c>
      <c r="C94" t="str">
        <f>VLOOKUP(B94,summary!$A$5:$B$5006,2,0)</f>
        <v>Longan in Syrup龙眼</v>
      </c>
      <c r="D94" s="91">
        <v>3</v>
      </c>
      <c r="E94" s="77"/>
    </row>
    <row r="95" spans="1:5" ht="18.5" x14ac:dyDescent="0.45">
      <c r="A95" s="106">
        <v>202111079</v>
      </c>
      <c r="B95" s="55" t="s">
        <v>458</v>
      </c>
      <c r="C95" t="str">
        <f>VLOOKUP(B95,summary!$A$5:$B$5006,2,0)</f>
        <v>Cream Corn玉米浆</v>
      </c>
      <c r="D95" s="91">
        <v>3</v>
      </c>
      <c r="E95" s="77"/>
    </row>
    <row r="96" spans="1:5" ht="18.5" customHeight="1" x14ac:dyDescent="0.45">
      <c r="A96" s="106">
        <v>202111079</v>
      </c>
      <c r="B96" s="55" t="s">
        <v>533</v>
      </c>
      <c r="C96" t="str">
        <f>VLOOKUP(B96,summary!$A$5:$B$5006,2,0)</f>
        <v>Brown Sugar 黑糖</v>
      </c>
      <c r="D96" s="91">
        <v>2</v>
      </c>
      <c r="E96" s="77"/>
    </row>
    <row r="97" spans="1:8" ht="18.5" customHeight="1" x14ac:dyDescent="0.45">
      <c r="A97" s="106">
        <v>202111079</v>
      </c>
      <c r="B97" s="55" t="s">
        <v>537</v>
      </c>
      <c r="C97" t="str">
        <f>VLOOKUP(B97,summary!$A$5:$B$5006,2,0)</f>
        <v>Fine Sugar 白糖</v>
      </c>
      <c r="D97" s="91">
        <v>2</v>
      </c>
      <c r="E97" s="77"/>
    </row>
    <row r="98" spans="1:8" ht="18.5" customHeight="1" x14ac:dyDescent="0.45">
      <c r="A98" s="106">
        <v>202111079</v>
      </c>
      <c r="B98" s="55" t="s">
        <v>543</v>
      </c>
      <c r="C98" t="str">
        <f>VLOOKUP(B98,summary!$A$5:$B$5006,2,0)</f>
        <v>Coconut Sugar椰糖</v>
      </c>
      <c r="D98" s="91">
        <v>3</v>
      </c>
      <c r="E98" s="77"/>
    </row>
    <row r="99" spans="1:8" ht="18.5" customHeight="1" x14ac:dyDescent="0.45">
      <c r="A99" s="106">
        <v>202111079</v>
      </c>
      <c r="B99" s="55" t="s">
        <v>550</v>
      </c>
      <c r="C99" t="str">
        <f>VLOOKUP(B99,summary!$A$5:$B$5006,2,0)</f>
        <v>Candy Sugar 片糖</v>
      </c>
      <c r="D99" s="91">
        <v>3</v>
      </c>
      <c r="E99" s="77"/>
    </row>
    <row r="100" spans="1:8" ht="18.5" customHeight="1" x14ac:dyDescent="0.45">
      <c r="A100" s="106">
        <v>202111080</v>
      </c>
      <c r="B100" s="55" t="s">
        <v>637</v>
      </c>
      <c r="C100" t="str">
        <f>VLOOKUP(B100,summary!$A$5:$B$5006,2,0)</f>
        <v xml:space="preserve">Fresh Soursop 红毛榴莲 </v>
      </c>
      <c r="D100" s="91">
        <v>1</v>
      </c>
      <c r="E100" s="77"/>
    </row>
    <row r="101" spans="1:8" ht="18.5" customHeight="1" x14ac:dyDescent="0.45">
      <c r="A101" s="106">
        <v>202111080</v>
      </c>
      <c r="B101" s="55" t="s">
        <v>200</v>
      </c>
      <c r="C101" t="str">
        <f>VLOOKUP(B101,summary!$A$5:$B$5006,2,0)</f>
        <v>Tadpole蝌蚪</v>
      </c>
      <c r="D101" s="91">
        <v>1</v>
      </c>
      <c r="E101" s="77"/>
    </row>
    <row r="102" spans="1:8" ht="18.5" customHeight="1" x14ac:dyDescent="0.45">
      <c r="A102" s="106">
        <v>202111080</v>
      </c>
      <c r="B102" s="55" t="s">
        <v>221</v>
      </c>
      <c r="C102" t="str">
        <f>VLOOKUP(B102,summary!$A$5:$B$5006,2,0)</f>
        <v>Jelly Powder 文头雪粉</v>
      </c>
      <c r="D102" s="91">
        <v>1</v>
      </c>
      <c r="E102" s="77"/>
    </row>
    <row r="103" spans="1:8" ht="18.5" customHeight="1" x14ac:dyDescent="0.45">
      <c r="A103" s="106">
        <v>202111080</v>
      </c>
      <c r="B103" s="55" t="s">
        <v>288</v>
      </c>
      <c r="C103" t="str">
        <f>VLOOKUP(B103,summary!$A$5:$B$5006,2,0)</f>
        <v>Atap Seeds in Syrup亚嗒子</v>
      </c>
      <c r="D103" s="91">
        <v>1</v>
      </c>
      <c r="E103" s="77"/>
    </row>
    <row r="104" spans="1:8" ht="18.5" customHeight="1" x14ac:dyDescent="0.45">
      <c r="A104" s="106">
        <v>202111080</v>
      </c>
      <c r="B104" s="55" t="s">
        <v>297</v>
      </c>
      <c r="C104" t="str">
        <f>VLOOKUP(B104,summary!$A$5:$B$5006,2,0)</f>
        <v>GingKo Nut (Peel off)白果仁</v>
      </c>
      <c r="D104" s="91">
        <v>2</v>
      </c>
      <c r="E104" s="77"/>
    </row>
    <row r="105" spans="1:8" ht="18.5" customHeight="1" x14ac:dyDescent="0.45">
      <c r="A105" s="106">
        <v>202111080</v>
      </c>
      <c r="B105" s="55" t="s">
        <v>314</v>
      </c>
      <c r="C105" t="str">
        <f>VLOOKUP(B105,summary!$A$5:$B$5006,2,0)</f>
        <v>Green Bean 绿豆</v>
      </c>
      <c r="D105" s="78">
        <v>1</v>
      </c>
      <c r="E105" s="77"/>
    </row>
    <row r="106" spans="1:8" ht="18.5" customHeight="1" x14ac:dyDescent="0.45">
      <c r="A106" s="106">
        <v>202111080</v>
      </c>
      <c r="B106" s="55" t="s">
        <v>322</v>
      </c>
      <c r="C106" t="str">
        <f>VLOOKUP(B106,summary!$A$5:$B$5006,2,0)</f>
        <v>Split Green Mung Bean豆畔</v>
      </c>
      <c r="D106" s="78">
        <v>1</v>
      </c>
      <c r="E106" s="77"/>
    </row>
    <row r="107" spans="1:8" ht="18.5" customHeight="1" x14ac:dyDescent="0.45">
      <c r="A107" s="106">
        <v>202111080</v>
      </c>
      <c r="B107" s="55" t="s">
        <v>361</v>
      </c>
      <c r="C107" t="str">
        <f>VLOOKUP(B107,summary!$A$5:$B$5006,2,0)</f>
        <v>Lotus Seed 莲子(无）</v>
      </c>
      <c r="D107" s="78">
        <v>1</v>
      </c>
      <c r="E107" s="77"/>
    </row>
    <row r="108" spans="1:8" ht="18.5" customHeight="1" x14ac:dyDescent="0.45">
      <c r="A108" s="106">
        <v>202111080</v>
      </c>
      <c r="B108" s="55" t="s">
        <v>433</v>
      </c>
      <c r="C108" t="str">
        <f>VLOOKUP(B108,summary!$A$5:$B$5006,2,0)</f>
        <v>Sea Coconut海底椰</v>
      </c>
      <c r="D108" s="78">
        <v>1</v>
      </c>
      <c r="E108" s="77"/>
    </row>
    <row r="109" spans="1:8" ht="18.5" customHeight="1" x14ac:dyDescent="0.45">
      <c r="A109" s="106">
        <v>202111080</v>
      </c>
      <c r="B109" s="55" t="s">
        <v>537</v>
      </c>
      <c r="C109" t="str">
        <f>VLOOKUP(B109,summary!$A$5:$B$5006,2,0)</f>
        <v>Fine Sugar 白糖</v>
      </c>
      <c r="D109" s="78">
        <v>1</v>
      </c>
      <c r="E109" s="77"/>
    </row>
    <row r="110" spans="1:8" ht="18.5" customHeight="1" x14ac:dyDescent="0.45">
      <c r="A110" s="106">
        <v>202111080</v>
      </c>
      <c r="B110" s="55" t="s">
        <v>579</v>
      </c>
      <c r="C110" t="str">
        <f>VLOOKUP(B110,summary!$A$5:$B$5006,2,0)</f>
        <v>Food Coloring - Liquid)颜色-水</v>
      </c>
      <c r="D110" s="78">
        <v>1</v>
      </c>
      <c r="E110" s="77"/>
    </row>
    <row r="111" spans="1:8" ht="18.5" customHeight="1" x14ac:dyDescent="0.45">
      <c r="A111" s="106">
        <v>202111080</v>
      </c>
      <c r="B111" s="55" t="s">
        <v>424</v>
      </c>
      <c r="C111" s="108" t="str">
        <f>VLOOKUP(B111,summary!$A$5:$B$5006,2,0)</f>
        <v>Cocktail Cordial</v>
      </c>
      <c r="D111" s="78">
        <v>1</v>
      </c>
      <c r="E111" s="77"/>
      <c r="F111" s="107" t="s">
        <v>934</v>
      </c>
      <c r="G111" s="107"/>
      <c r="H111" s="107"/>
    </row>
    <row r="112" spans="1:8" ht="18.5" customHeight="1" x14ac:dyDescent="0.45">
      <c r="A112" s="106">
        <v>202111081</v>
      </c>
      <c r="B112" s="55" t="s">
        <v>291</v>
      </c>
      <c r="C112" t="str">
        <f>VLOOKUP(B112,summary!$A$5:$B$5006,2,0)</f>
        <v>Atap Seeds in Syrup亚嗒子</v>
      </c>
      <c r="D112" s="78">
        <v>2</v>
      </c>
      <c r="E112" s="77"/>
    </row>
    <row r="113" spans="1:5" ht="18.5" customHeight="1" x14ac:dyDescent="0.45">
      <c r="A113" s="106">
        <v>202111081</v>
      </c>
      <c r="B113" s="55" t="s">
        <v>658</v>
      </c>
      <c r="C113" t="str">
        <f>VLOOKUP(B113,summary!$A$5:$B$5006,2,0)</f>
        <v>Bobo Cha Cubes.摩摩喳喳</v>
      </c>
      <c r="D113" s="78">
        <v>1</v>
      </c>
      <c r="E113" s="77"/>
    </row>
    <row r="114" spans="1:5" ht="18.5" customHeight="1" x14ac:dyDescent="0.45">
      <c r="A114" s="106">
        <v>202111081</v>
      </c>
      <c r="B114" s="55" t="s">
        <v>294</v>
      </c>
      <c r="C114" t="str">
        <f>VLOOKUP(B114,summary!$A$5:$B$5006,2,0)</f>
        <v>Chin Chow  仙 草</v>
      </c>
      <c r="D114" s="78">
        <v>1</v>
      </c>
      <c r="E114" s="77"/>
    </row>
    <row r="115" spans="1:5" ht="18.5" customHeight="1" x14ac:dyDescent="0.45">
      <c r="A115" s="106">
        <v>202111081</v>
      </c>
      <c r="B115" s="55" t="s">
        <v>314</v>
      </c>
      <c r="C115" t="str">
        <f>VLOOKUP(B115,summary!$A$5:$B$5006,2,0)</f>
        <v>Green Bean 绿豆</v>
      </c>
      <c r="D115" s="78">
        <v>1</v>
      </c>
      <c r="E115" s="77"/>
    </row>
    <row r="116" spans="1:5" ht="18.5" customHeight="1" x14ac:dyDescent="0.45">
      <c r="A116" s="106">
        <v>202111081</v>
      </c>
      <c r="B116" s="55" t="s">
        <v>221</v>
      </c>
      <c r="C116" t="str">
        <f>VLOOKUP(B116,summary!$A$5:$B$5006,2,0)</f>
        <v>Jelly Powder 文头雪粉</v>
      </c>
      <c r="D116" s="78">
        <v>1</v>
      </c>
      <c r="E116" s="77"/>
    </row>
    <row r="117" spans="1:5" ht="18.5" customHeight="1" x14ac:dyDescent="0.45">
      <c r="A117" s="106">
        <v>202111081</v>
      </c>
      <c r="B117" s="55" t="s">
        <v>331</v>
      </c>
      <c r="C117" t="str">
        <f>VLOOKUP(B117,summary!$A$5:$B$5006,2,0)</f>
        <v>Black Glutinous Rice 黑糯米</v>
      </c>
      <c r="D117" s="78">
        <v>1</v>
      </c>
      <c r="E117" s="77"/>
    </row>
    <row r="118" spans="1:5" ht="18.5" customHeight="1" x14ac:dyDescent="0.45">
      <c r="A118" s="106">
        <v>202111081</v>
      </c>
      <c r="B118" s="55" t="s">
        <v>299</v>
      </c>
      <c r="C118" t="str">
        <f>VLOOKUP(B118,summary!$A$5:$B$5006,2,0)</f>
        <v>Red Bean红豆</v>
      </c>
      <c r="D118" s="78">
        <v>2</v>
      </c>
      <c r="E118" s="77"/>
    </row>
    <row r="119" spans="1:5" ht="18.5" customHeight="1" x14ac:dyDescent="0.45">
      <c r="A119" s="106">
        <v>202111081</v>
      </c>
      <c r="B119" s="55" t="s">
        <v>322</v>
      </c>
      <c r="C119" t="str">
        <f>VLOOKUP(B119,summary!$A$5:$B$5006,2,0)</f>
        <v>Split Green Mung Bean豆畔</v>
      </c>
      <c r="D119" s="78">
        <v>1</v>
      </c>
      <c r="E119" s="77"/>
    </row>
    <row r="120" spans="1:5" ht="18.5" customHeight="1" x14ac:dyDescent="0.45">
      <c r="A120" s="106">
        <v>202111081</v>
      </c>
      <c r="B120" s="55" t="s">
        <v>533</v>
      </c>
      <c r="C120" t="str">
        <f>VLOOKUP(B120,summary!$A$5:$B$5006,2,0)</f>
        <v>Brown Sugar 黑糖</v>
      </c>
      <c r="D120" s="78">
        <v>1</v>
      </c>
      <c r="E120" s="77"/>
    </row>
    <row r="121" spans="1:5" ht="18.5" customHeight="1" x14ac:dyDescent="0.45">
      <c r="A121" s="106">
        <v>202111081</v>
      </c>
      <c r="B121" s="55" t="s">
        <v>254</v>
      </c>
      <c r="C121" t="str">
        <f>VLOOKUP(B121,summary!$A$5:$B$5006,2,0)</f>
        <v>Sweet Potato Powder番薯粉</v>
      </c>
      <c r="D121" s="78">
        <v>1</v>
      </c>
      <c r="E121" s="77"/>
    </row>
    <row r="122" spans="1:5" ht="18.5" customHeight="1" x14ac:dyDescent="0.45">
      <c r="A122" s="106">
        <v>202111081</v>
      </c>
      <c r="B122" s="55" t="s">
        <v>351</v>
      </c>
      <c r="C122" t="str">
        <f>VLOOKUP(B122,summary!$A$5:$B$5006,2,0)</f>
        <v>Dried Longan 龙眼干</v>
      </c>
      <c r="D122" s="78">
        <v>2</v>
      </c>
      <c r="E122" s="77"/>
    </row>
    <row r="123" spans="1:5" ht="18.5" customHeight="1" x14ac:dyDescent="0.45">
      <c r="A123" s="106">
        <v>202111081</v>
      </c>
      <c r="B123" s="55" t="s">
        <v>297</v>
      </c>
      <c r="C123" t="str">
        <f>VLOOKUP(B123,summary!$A$5:$B$5006,2,0)</f>
        <v>GingKo Nut (Peel off)白果仁</v>
      </c>
      <c r="D123" s="78">
        <v>2</v>
      </c>
      <c r="E123" s="77"/>
    </row>
    <row r="124" spans="1:5" ht="18.5" customHeight="1" x14ac:dyDescent="0.45">
      <c r="A124" s="106">
        <v>202111081</v>
      </c>
      <c r="B124" s="55" t="s">
        <v>361</v>
      </c>
      <c r="C124" t="str">
        <f>VLOOKUP(B124,summary!$A$5:$B$5006,2,0)</f>
        <v>Lotus Seed 莲子(无）</v>
      </c>
      <c r="D124" s="78">
        <v>1</v>
      </c>
      <c r="E124" s="77"/>
    </row>
    <row r="125" spans="1:5" ht="18.5" customHeight="1" x14ac:dyDescent="0.45">
      <c r="A125" s="106">
        <v>202111081</v>
      </c>
      <c r="B125" s="55" t="s">
        <v>660</v>
      </c>
      <c r="C125" t="str">
        <f>VLOOKUP(B125,summary!$A$5:$B$5006,2,0)</f>
        <v>Chendol浆咯</v>
      </c>
      <c r="D125" s="78">
        <v>2</v>
      </c>
      <c r="E125" s="77"/>
    </row>
    <row r="126" spans="1:5" ht="18.5" customHeight="1" x14ac:dyDescent="0.45">
      <c r="A126" s="106">
        <v>202111081</v>
      </c>
      <c r="B126" s="55" t="s">
        <v>572</v>
      </c>
      <c r="C126" t="str">
        <f>VLOOKUP(B126,summary!$A$5:$B$5006,2,0)</f>
        <v>Ginger 老姜</v>
      </c>
      <c r="D126" s="78">
        <v>1</v>
      </c>
      <c r="E126" s="77"/>
    </row>
    <row r="127" spans="1:5" ht="18.5" customHeight="1" x14ac:dyDescent="0.45">
      <c r="A127" s="106">
        <v>202111081</v>
      </c>
      <c r="B127" s="55" t="s">
        <v>458</v>
      </c>
      <c r="C127" t="str">
        <f>VLOOKUP(B127,summary!$A$5:$B$5006,2,0)</f>
        <v>Cream Corn玉米浆</v>
      </c>
      <c r="D127" s="78">
        <v>1</v>
      </c>
      <c r="E127" s="77"/>
    </row>
    <row r="128" spans="1:5" ht="18.5" customHeight="1" x14ac:dyDescent="0.45">
      <c r="A128" s="106">
        <v>202111081</v>
      </c>
      <c r="B128" s="55" t="s">
        <v>565</v>
      </c>
      <c r="C128" t="str">
        <f>VLOOKUP(B128,summary!$A$5:$B$5006,2,0)</f>
        <v>Pandan Leaf 班兰叶</v>
      </c>
      <c r="D128" s="78">
        <v>2</v>
      </c>
      <c r="E128" s="77"/>
    </row>
    <row r="129" spans="1:5" ht="18.5" customHeight="1" x14ac:dyDescent="0.45">
      <c r="A129" s="106">
        <v>202111081</v>
      </c>
      <c r="B129" s="55" t="s">
        <v>559</v>
      </c>
      <c r="C129" t="str">
        <f>VLOOKUP(B129,summary!$A$5:$B$5006,2,0)</f>
        <v>Sweet Potato 番薯</v>
      </c>
      <c r="D129" s="78">
        <v>30</v>
      </c>
      <c r="E129" s="77"/>
    </row>
    <row r="130" spans="1:5" ht="18.5" customHeight="1" x14ac:dyDescent="0.45">
      <c r="A130" s="106">
        <v>202111081</v>
      </c>
      <c r="B130" s="55" t="s">
        <v>562</v>
      </c>
      <c r="C130" t="str">
        <f>VLOOKUP(B130,summary!$A$5:$B$5006,2,0)</f>
        <v>Yam 芋头</v>
      </c>
      <c r="D130" s="78">
        <v>4</v>
      </c>
      <c r="E130" s="77"/>
    </row>
    <row r="131" spans="1:5" ht="18.5" customHeight="1" x14ac:dyDescent="0.45">
      <c r="A131" s="106">
        <v>202111081</v>
      </c>
      <c r="B131" s="55" t="s">
        <v>578</v>
      </c>
      <c r="C131" t="str">
        <f>VLOOKUP(B131,summary!$A$5:$B$5006,2,0)</f>
        <v>Yu Tiao 油条</v>
      </c>
      <c r="D131" s="78">
        <v>10</v>
      </c>
      <c r="E131" s="77"/>
    </row>
    <row r="132" spans="1:5" ht="18.5" customHeight="1" x14ac:dyDescent="0.45">
      <c r="A132" s="106">
        <v>202111082</v>
      </c>
      <c r="B132" s="55" t="s">
        <v>684</v>
      </c>
      <c r="C132" t="str">
        <f>VLOOKUP(B132,summary!$A$5:$B$5006,2,0)</f>
        <v>Citrus Plum Concentrate Juice 柑桔梅子汁</v>
      </c>
      <c r="D132" s="78">
        <v>10</v>
      </c>
      <c r="E132" s="77"/>
    </row>
    <row r="133" spans="1:5" ht="18.5" customHeight="1" x14ac:dyDescent="0.45">
      <c r="A133" s="106">
        <v>202111083</v>
      </c>
      <c r="B133" s="55" t="s">
        <v>637</v>
      </c>
      <c r="C133" t="str">
        <f>VLOOKUP(B133,summary!$A$5:$B$5006,2,0)</f>
        <v xml:space="preserve">Fresh Soursop 红毛榴莲 </v>
      </c>
      <c r="D133" s="78">
        <v>1</v>
      </c>
      <c r="E133" s="77"/>
    </row>
    <row r="134" spans="1:5" ht="18.5" customHeight="1" x14ac:dyDescent="0.45">
      <c r="A134" s="106">
        <v>202111083</v>
      </c>
      <c r="B134" s="55" t="s">
        <v>646</v>
      </c>
      <c r="C134" t="str">
        <f>VLOOKUP(B134,summary!$A$5:$B$5006,2,0)</f>
        <v>Durian Puree 榴莲</v>
      </c>
      <c r="D134" s="78">
        <v>1</v>
      </c>
      <c r="E134" s="77"/>
    </row>
    <row r="135" spans="1:5" ht="18.5" customHeight="1" x14ac:dyDescent="0.45">
      <c r="A135" s="106">
        <v>202111083</v>
      </c>
      <c r="B135" s="55" t="s">
        <v>299</v>
      </c>
      <c r="C135" t="str">
        <f>VLOOKUP(B135,summary!$A$5:$B$5006,2,0)</f>
        <v>Red Bean红豆</v>
      </c>
      <c r="D135" s="78">
        <v>3</v>
      </c>
      <c r="E135" s="77"/>
    </row>
    <row r="136" spans="1:5" ht="18.5" customHeight="1" x14ac:dyDescent="0.45">
      <c r="A136" s="106">
        <v>202111083</v>
      </c>
      <c r="B136" s="55" t="s">
        <v>314</v>
      </c>
      <c r="C136" t="str">
        <f>VLOOKUP(B136,summary!$A$5:$B$5006,2,0)</f>
        <v>Green Bean 绿豆</v>
      </c>
      <c r="D136" s="78">
        <v>2</v>
      </c>
      <c r="E136" s="77"/>
    </row>
    <row r="137" spans="1:5" ht="18.5" customHeight="1" x14ac:dyDescent="0.45">
      <c r="A137" s="106">
        <v>202111083</v>
      </c>
      <c r="B137" s="55" t="s">
        <v>322</v>
      </c>
      <c r="C137" t="str">
        <f>VLOOKUP(B137,summary!$A$5:$B$5006,2,0)</f>
        <v>Split Green Mung Bean豆畔</v>
      </c>
      <c r="D137" s="78">
        <v>2</v>
      </c>
      <c r="E137" s="77"/>
    </row>
    <row r="138" spans="1:5" ht="18.5" customHeight="1" x14ac:dyDescent="0.45">
      <c r="A138" s="106">
        <v>202111083</v>
      </c>
      <c r="B138" s="55" t="s">
        <v>331</v>
      </c>
      <c r="C138" t="str">
        <f>VLOOKUP(B138,summary!$A$5:$B$5006,2,0)</f>
        <v>Black Glutinous Rice 黑糯米</v>
      </c>
      <c r="D138" s="78">
        <v>1</v>
      </c>
      <c r="E138" s="77"/>
    </row>
    <row r="139" spans="1:5" ht="18.5" customHeight="1" x14ac:dyDescent="0.45">
      <c r="A139" s="106">
        <v>202111083</v>
      </c>
      <c r="B139" s="55" t="s">
        <v>269</v>
      </c>
      <c r="C139" t="str">
        <f>VLOOKUP(B139,summary!$A$5:$B$5006,2,0)</f>
        <v>Potato Starch 风车粉</v>
      </c>
      <c r="D139" s="78">
        <v>1</v>
      </c>
      <c r="E139" s="77"/>
    </row>
    <row r="140" spans="1:5" ht="18.5" customHeight="1" x14ac:dyDescent="0.45">
      <c r="A140" s="106">
        <v>202111083</v>
      </c>
      <c r="B140" s="55" t="s">
        <v>354</v>
      </c>
      <c r="C140" t="str">
        <f>VLOOKUP(B140,summary!$A$5:$B$5006,2,0)</f>
        <v>Dried Longan 龙眼干</v>
      </c>
      <c r="D140" s="78">
        <v>2</v>
      </c>
      <c r="E140" s="77"/>
    </row>
    <row r="141" spans="1:5" ht="18.5" customHeight="1" x14ac:dyDescent="0.45">
      <c r="A141" s="106">
        <v>202111083</v>
      </c>
      <c r="B141" s="55" t="s">
        <v>377</v>
      </c>
      <c r="C141" t="str">
        <f>VLOOKUP(B141,summary!$A$5:$B$5006,2,0)</f>
        <v>Bean Curd Sheet 腐竹</v>
      </c>
      <c r="D141" s="78">
        <v>10</v>
      </c>
      <c r="E141" s="77"/>
    </row>
    <row r="142" spans="1:5" ht="18.5" customHeight="1" x14ac:dyDescent="0.45">
      <c r="A142" s="106">
        <v>202111083</v>
      </c>
      <c r="B142" s="55" t="s">
        <v>433</v>
      </c>
      <c r="C142" t="str">
        <f>VLOOKUP(B142,summary!$A$5:$B$5006,2,0)</f>
        <v>Sea Coconut海底椰</v>
      </c>
      <c r="D142" s="78">
        <v>1</v>
      </c>
      <c r="E142" s="77"/>
    </row>
    <row r="143" spans="1:5" ht="18.5" customHeight="1" x14ac:dyDescent="0.45">
      <c r="A143" s="106">
        <v>202111083</v>
      </c>
      <c r="B143" s="55" t="s">
        <v>495</v>
      </c>
      <c r="C143" t="str">
        <f>VLOOKUP(B143,summary!$A$5:$B$5006,2,0)</f>
        <v>Coconut Milk 椰浆</v>
      </c>
      <c r="D143" s="78">
        <v>1</v>
      </c>
      <c r="E143" s="77"/>
    </row>
    <row r="144" spans="1:5" ht="18.5" customHeight="1" x14ac:dyDescent="0.45">
      <c r="A144" s="106">
        <v>202111083</v>
      </c>
      <c r="B144" s="55" t="s">
        <v>537</v>
      </c>
      <c r="C144" t="str">
        <f>VLOOKUP(B144,summary!$A$5:$B$5006,2,0)</f>
        <v>Fine Sugar 白糖</v>
      </c>
      <c r="D144" s="78">
        <v>2</v>
      </c>
      <c r="E144" s="77"/>
    </row>
    <row r="145" spans="1:5" ht="18.5" customHeight="1" x14ac:dyDescent="0.45">
      <c r="A145" s="106">
        <v>202111084</v>
      </c>
      <c r="B145" s="55" t="s">
        <v>537</v>
      </c>
      <c r="C145" t="str">
        <f>VLOOKUP(B145,summary!$A$5:$B$5006,2,0)</f>
        <v>Fine Sugar 白糖</v>
      </c>
      <c r="D145" s="78">
        <v>2</v>
      </c>
      <c r="E145" s="77"/>
    </row>
    <row r="146" spans="1:5" ht="18.5" customHeight="1" x14ac:dyDescent="0.45">
      <c r="A146" s="106">
        <v>202111085</v>
      </c>
      <c r="B146" s="55" t="s">
        <v>458</v>
      </c>
      <c r="C146" t="str">
        <f>VLOOKUP(B146,summary!$A$5:$B$5006,2,0)</f>
        <v>Cream Corn玉米浆</v>
      </c>
      <c r="D146" s="78">
        <v>1</v>
      </c>
      <c r="E146" s="77"/>
    </row>
    <row r="147" spans="1:5" ht="18.5" customHeight="1" x14ac:dyDescent="0.45">
      <c r="A147" s="106">
        <v>202111085</v>
      </c>
      <c r="B147" s="55" t="s">
        <v>441</v>
      </c>
      <c r="C147" t="str">
        <f>VLOOKUP(B147,summary!$A$5:$B$5006,2,0)</f>
        <v>Longan in Syrup龙眼</v>
      </c>
      <c r="D147" s="78">
        <v>1</v>
      </c>
      <c r="E147" s="77"/>
    </row>
    <row r="148" spans="1:5" ht="18.5" customHeight="1" x14ac:dyDescent="0.45">
      <c r="A148" s="106">
        <v>202111085</v>
      </c>
      <c r="B148" s="55" t="s">
        <v>355</v>
      </c>
      <c r="C148" t="str">
        <f>VLOOKUP(B148,summary!$A$5:$B$5006,2,0)</f>
        <v>Fungus 黄木耳</v>
      </c>
      <c r="D148" s="78">
        <v>1</v>
      </c>
      <c r="E148" s="77"/>
    </row>
    <row r="149" spans="1:5" ht="18.5" customHeight="1" x14ac:dyDescent="0.45">
      <c r="A149" s="106">
        <v>202111085</v>
      </c>
      <c r="B149" s="55" t="s">
        <v>347</v>
      </c>
      <c r="C149" t="str">
        <f>VLOOKUP(B149,summary!$A$5:$B$5006,2,0)</f>
        <v>Small Sago 小丸</v>
      </c>
      <c r="D149" s="78">
        <v>1</v>
      </c>
      <c r="E149" s="77"/>
    </row>
    <row r="150" spans="1:5" ht="18.5" customHeight="1" x14ac:dyDescent="0.45">
      <c r="A150" s="106">
        <v>202111086</v>
      </c>
      <c r="B150" s="55" t="s">
        <v>646</v>
      </c>
      <c r="C150" t="str">
        <f>VLOOKUP(B150,summary!$A$5:$B$5006,2,0)</f>
        <v>Durian Puree 榴莲</v>
      </c>
      <c r="D150" s="78">
        <v>1</v>
      </c>
      <c r="E150" s="77"/>
    </row>
    <row r="151" spans="1:5" ht="18.5" customHeight="1" x14ac:dyDescent="0.45">
      <c r="A151" s="106">
        <v>202111086</v>
      </c>
      <c r="B151" s="55" t="s">
        <v>305</v>
      </c>
      <c r="C151" t="str">
        <f>VLOOKUP(B151,summary!$A$5:$B$5006,2,0)</f>
        <v>Small Red Bean小红豆</v>
      </c>
      <c r="D151" s="78">
        <v>3</v>
      </c>
      <c r="E151" s="77"/>
    </row>
    <row r="152" spans="1:5" ht="18.5" customHeight="1" x14ac:dyDescent="0.45">
      <c r="A152" s="106">
        <v>202111086</v>
      </c>
      <c r="B152" s="55" t="s">
        <v>314</v>
      </c>
      <c r="C152" t="str">
        <f>VLOOKUP(B152,summary!$A$5:$B$5006,2,0)</f>
        <v>Green Bean 绿豆</v>
      </c>
      <c r="D152" s="78">
        <v>3</v>
      </c>
      <c r="E152" s="77"/>
    </row>
    <row r="153" spans="1:5" ht="18.5" customHeight="1" x14ac:dyDescent="0.45">
      <c r="A153" s="106">
        <v>202111086</v>
      </c>
      <c r="B153" s="55" t="s">
        <v>331</v>
      </c>
      <c r="C153" t="str">
        <f>VLOOKUP(B153,summary!$A$5:$B$5006,2,0)</f>
        <v>Black Glutinous Rice 黑糯米</v>
      </c>
      <c r="D153" s="78">
        <v>2</v>
      </c>
      <c r="E153" s="77"/>
    </row>
    <row r="154" spans="1:5" ht="18.5" customHeight="1" x14ac:dyDescent="0.45">
      <c r="A154" s="106">
        <v>202111086</v>
      </c>
      <c r="B154" s="55" t="s">
        <v>354</v>
      </c>
      <c r="C154" t="str">
        <f>VLOOKUP(B154,summary!$A$5:$B$5006,2,0)</f>
        <v>Dried Longan 龙眼干</v>
      </c>
      <c r="D154" s="78">
        <v>5</v>
      </c>
      <c r="E154" s="77"/>
    </row>
    <row r="155" spans="1:5" ht="18.5" customHeight="1" x14ac:dyDescent="0.45">
      <c r="A155" s="106">
        <v>202111086</v>
      </c>
      <c r="B155" s="55" t="s">
        <v>359</v>
      </c>
      <c r="C155" t="str">
        <f>VLOOKUP(B155,summary!$A$5:$B$5006,2,0)</f>
        <v>Fungus黄 木耳朵</v>
      </c>
      <c r="D155" s="78">
        <v>1</v>
      </c>
      <c r="E155" s="77"/>
    </row>
    <row r="156" spans="1:5" ht="18.5" customHeight="1" x14ac:dyDescent="0.45">
      <c r="A156" s="106">
        <v>202111086</v>
      </c>
      <c r="B156" s="55" t="s">
        <v>454</v>
      </c>
      <c r="C156" t="str">
        <f>VLOOKUP(B156,summary!$A$5:$B$5006,2,0)</f>
        <v>Fruit Cocktail杂果</v>
      </c>
      <c r="D156" s="78">
        <v>1</v>
      </c>
      <c r="E156" s="77"/>
    </row>
    <row r="157" spans="1:5" ht="18.5" customHeight="1" x14ac:dyDescent="0.45">
      <c r="A157" s="106">
        <v>202111086</v>
      </c>
      <c r="B157" s="55" t="s">
        <v>484</v>
      </c>
      <c r="C157" t="str">
        <f>VLOOKUP(B157,summary!$A$5:$B$5006,2,0)</f>
        <v>GingKo Nut白果罐</v>
      </c>
      <c r="D157" s="78">
        <v>1</v>
      </c>
      <c r="E157" s="77"/>
    </row>
    <row r="158" spans="1:5" ht="18.5" customHeight="1" x14ac:dyDescent="0.45">
      <c r="A158" s="106">
        <v>202111086</v>
      </c>
      <c r="B158" s="55" t="s">
        <v>495</v>
      </c>
      <c r="C158" t="str">
        <f>VLOOKUP(B158,summary!$A$5:$B$5006,2,0)</f>
        <v>Coconut Milk 椰浆</v>
      </c>
      <c r="D158" s="78">
        <v>2</v>
      </c>
      <c r="E158" s="77"/>
    </row>
    <row r="159" spans="1:5" ht="18.5" customHeight="1" x14ac:dyDescent="0.45">
      <c r="A159" s="106">
        <v>202111086</v>
      </c>
      <c r="B159" s="55" t="s">
        <v>558</v>
      </c>
      <c r="C159" t="str">
        <f>VLOOKUP(B159,summary!$A$5:$B$5006,2,0)</f>
        <v>Tapioca木薯</v>
      </c>
      <c r="D159" s="78">
        <v>20</v>
      </c>
      <c r="E159" s="77"/>
    </row>
    <row r="160" spans="1:5" ht="18.5" customHeight="1" x14ac:dyDescent="0.45">
      <c r="A160" s="106">
        <v>202111086</v>
      </c>
      <c r="B160" s="55" t="s">
        <v>583</v>
      </c>
      <c r="C160" t="str">
        <f>VLOOKUP(B160,summary!$A$5:$B$5006,2,0)</f>
        <v>Food Coloring - Liquid)颜色-水</v>
      </c>
      <c r="D160" s="78">
        <v>1</v>
      </c>
      <c r="E160" s="77"/>
    </row>
    <row r="161" spans="1:5" ht="18.5" customHeight="1" x14ac:dyDescent="0.45">
      <c r="A161" s="106">
        <v>202111087</v>
      </c>
      <c r="B161" s="55" t="s">
        <v>637</v>
      </c>
      <c r="C161" t="str">
        <f>VLOOKUP(B161,summary!$A$5:$B$5006,2,0)</f>
        <v xml:space="preserve">Fresh Soursop 红毛榴莲 </v>
      </c>
      <c r="D161" s="78">
        <v>1</v>
      </c>
      <c r="E161" s="77"/>
    </row>
    <row r="162" spans="1:5" ht="18.5" customHeight="1" x14ac:dyDescent="0.45">
      <c r="A162" s="106">
        <v>202111087</v>
      </c>
      <c r="B162" s="55" t="s">
        <v>299</v>
      </c>
      <c r="C162" t="str">
        <f>VLOOKUP(B162,summary!$A$5:$B$5006,2,0)</f>
        <v>Red Bean红豆</v>
      </c>
      <c r="D162" s="78">
        <v>1</v>
      </c>
      <c r="E162" s="77"/>
    </row>
    <row r="163" spans="1:5" ht="18.5" customHeight="1" x14ac:dyDescent="0.45">
      <c r="A163" s="106">
        <v>202111087</v>
      </c>
      <c r="B163" s="55" t="s">
        <v>314</v>
      </c>
      <c r="C163" t="str">
        <f>VLOOKUP(B163,summary!$A$5:$B$5006,2,0)</f>
        <v>Green Bean 绿豆</v>
      </c>
      <c r="D163" s="78">
        <v>1</v>
      </c>
      <c r="E163" s="77"/>
    </row>
    <row r="164" spans="1:5" ht="18.5" customHeight="1" x14ac:dyDescent="0.45">
      <c r="A164" s="106">
        <v>202111087</v>
      </c>
      <c r="B164" s="55" t="s">
        <v>322</v>
      </c>
      <c r="C164" t="str">
        <f>VLOOKUP(B164,summary!$A$5:$B$5006,2,0)</f>
        <v>Split Green Mung Bean豆畔</v>
      </c>
      <c r="D164" s="78">
        <v>2</v>
      </c>
      <c r="E164" s="77"/>
    </row>
    <row r="165" spans="1:5" ht="18.5" customHeight="1" x14ac:dyDescent="0.45">
      <c r="A165" s="106">
        <v>202111087</v>
      </c>
      <c r="B165" s="55" t="s">
        <v>331</v>
      </c>
      <c r="C165" t="str">
        <f>VLOOKUP(B165,summary!$A$5:$B$5006,2,0)</f>
        <v>Black Glutinous Rice 黑糯米</v>
      </c>
      <c r="D165" s="78">
        <v>1</v>
      </c>
      <c r="E165" s="77"/>
    </row>
    <row r="166" spans="1:5" ht="18.5" customHeight="1" x14ac:dyDescent="0.45">
      <c r="A166" s="106">
        <v>202111087</v>
      </c>
      <c r="B166" s="55" t="s">
        <v>335</v>
      </c>
      <c r="C166" t="str">
        <f>VLOOKUP(B166,summary!$A$5:$B$5006,2,0)</f>
        <v>White Glutinous Rice白糯米</v>
      </c>
      <c r="D166" s="78">
        <v>1</v>
      </c>
      <c r="E166" s="77"/>
    </row>
    <row r="167" spans="1:5" ht="18.5" customHeight="1" x14ac:dyDescent="0.45">
      <c r="A167" s="106">
        <v>202111087</v>
      </c>
      <c r="B167" s="55" t="s">
        <v>338</v>
      </c>
      <c r="C167" t="str">
        <f>VLOOKUP(B167,summary!$A$5:$B$5006,2,0)</f>
        <v>White Wheat 大麦</v>
      </c>
      <c r="D167" s="78">
        <v>1</v>
      </c>
      <c r="E167" s="77"/>
    </row>
    <row r="168" spans="1:5" ht="18.5" customHeight="1" x14ac:dyDescent="0.45">
      <c r="A168" s="106">
        <v>202111087</v>
      </c>
      <c r="B168" s="55" t="s">
        <v>340</v>
      </c>
      <c r="C168" t="str">
        <f>VLOOKUP(B168,summary!$A$5:$B$5006,2,0)</f>
        <v>Pearl Barley 薏米</v>
      </c>
      <c r="D168" s="78">
        <v>1</v>
      </c>
      <c r="E168" s="77"/>
    </row>
    <row r="169" spans="1:5" ht="18.5" customHeight="1" x14ac:dyDescent="0.45">
      <c r="A169" s="106">
        <v>202111087</v>
      </c>
      <c r="B169" s="55" t="s">
        <v>377</v>
      </c>
      <c r="C169" t="str">
        <f>VLOOKUP(B169,summary!$A$5:$B$5006,2,0)</f>
        <v>Bean Curd Sheet 腐竹</v>
      </c>
      <c r="D169" s="78">
        <v>10</v>
      </c>
      <c r="E169" s="77"/>
    </row>
    <row r="170" spans="1:5" ht="18.5" customHeight="1" x14ac:dyDescent="0.45">
      <c r="A170" s="106">
        <v>202111087</v>
      </c>
      <c r="B170" s="55" t="s">
        <v>441</v>
      </c>
      <c r="C170" t="str">
        <f>VLOOKUP(B170,summary!$A$5:$B$5006,2,0)</f>
        <v>Longan in Syrup龙眼</v>
      </c>
      <c r="D170" s="78">
        <v>1</v>
      </c>
      <c r="E170" s="77"/>
    </row>
    <row r="171" spans="1:5" ht="18.5" customHeight="1" x14ac:dyDescent="0.45">
      <c r="A171" s="106">
        <v>202111087</v>
      </c>
      <c r="B171" s="55" t="s">
        <v>484</v>
      </c>
      <c r="C171" t="str">
        <f>VLOOKUP(B171,summary!$A$5:$B$5006,2,0)</f>
        <v>GingKo Nut白果罐</v>
      </c>
      <c r="D171" s="78">
        <v>1</v>
      </c>
      <c r="E171" s="77"/>
    </row>
    <row r="172" spans="1:5" ht="18.5" customHeight="1" x14ac:dyDescent="0.45">
      <c r="A172" s="106">
        <v>202111087</v>
      </c>
      <c r="B172" s="55" t="s">
        <v>492</v>
      </c>
      <c r="C172" t="str">
        <f>VLOOKUP(B172,summary!$A$5:$B$5006,2,0)</f>
        <v>Water Chestnut 马蹄 - 箱</v>
      </c>
      <c r="D172" s="78">
        <v>1</v>
      </c>
      <c r="E172" s="77"/>
    </row>
    <row r="173" spans="1:5" ht="18.5" customHeight="1" x14ac:dyDescent="0.45">
      <c r="A173" s="106">
        <v>202111087</v>
      </c>
      <c r="B173" s="55" t="s">
        <v>530</v>
      </c>
      <c r="C173" t="str">
        <f>VLOOKUP(B173,summary!$A$5:$B$5006,2,0)</f>
        <v>Rock Sugar冰糖</v>
      </c>
      <c r="D173" s="78">
        <v>2</v>
      </c>
      <c r="E173" s="77"/>
    </row>
    <row r="174" spans="1:5" ht="18.5" customHeight="1" x14ac:dyDescent="0.45">
      <c r="A174" s="106">
        <v>202111087</v>
      </c>
      <c r="B174" s="55" t="s">
        <v>535</v>
      </c>
      <c r="C174" t="str">
        <f>VLOOKUP(B174,summary!$A$5:$B$5006,2,0)</f>
        <v>Red Sugar 赤糖</v>
      </c>
      <c r="D174" s="78">
        <v>1</v>
      </c>
      <c r="E174" s="77"/>
    </row>
    <row r="175" spans="1:5" ht="18.5" customHeight="1" x14ac:dyDescent="0.45">
      <c r="A175" s="106">
        <v>202111087</v>
      </c>
      <c r="B175" s="55" t="s">
        <v>537</v>
      </c>
      <c r="C175" t="str">
        <f>VLOOKUP(B175,summary!$A$5:$B$5006,2,0)</f>
        <v>Fine Sugar 白糖</v>
      </c>
      <c r="D175" s="78">
        <v>3</v>
      </c>
      <c r="E175" s="77"/>
    </row>
    <row r="176" spans="1:5" ht="18.5" customHeight="1" x14ac:dyDescent="0.45">
      <c r="A176" s="106">
        <v>202111088</v>
      </c>
      <c r="B176" s="55" t="s">
        <v>658</v>
      </c>
      <c r="C176" t="str">
        <f>VLOOKUP(B176,summary!$A$5:$B$5006,2,0)</f>
        <v>Bobo Cha Cubes.摩摩喳喳</v>
      </c>
      <c r="D176" s="78">
        <v>1</v>
      </c>
      <c r="E176" s="77"/>
    </row>
    <row r="177" spans="1:5" ht="18.5" customHeight="1" x14ac:dyDescent="0.45">
      <c r="A177" s="106">
        <v>202111088</v>
      </c>
      <c r="B177" s="55" t="s">
        <v>291</v>
      </c>
      <c r="C177" t="str">
        <f>VLOOKUP(B177,summary!$A$5:$B$5006,2,0)</f>
        <v>Atap Seeds in Syrup亚嗒子</v>
      </c>
      <c r="D177" s="78">
        <v>1</v>
      </c>
      <c r="E177" s="77"/>
    </row>
    <row r="178" spans="1:5" ht="18.5" customHeight="1" x14ac:dyDescent="0.45">
      <c r="A178" s="106">
        <v>202111088</v>
      </c>
      <c r="B178" s="55" t="s">
        <v>331</v>
      </c>
      <c r="C178" t="str">
        <f>VLOOKUP(B178,summary!$A$5:$B$5006,2,0)</f>
        <v>Black Glutinous Rice 黑糯米</v>
      </c>
      <c r="D178" s="78">
        <v>1</v>
      </c>
      <c r="E178" s="77"/>
    </row>
    <row r="179" spans="1:5" ht="18.5" customHeight="1" x14ac:dyDescent="0.45">
      <c r="A179" s="106">
        <v>202111088</v>
      </c>
      <c r="B179" s="55" t="s">
        <v>322</v>
      </c>
      <c r="C179" t="str">
        <f>VLOOKUP(B179,summary!$A$5:$B$5006,2,0)</f>
        <v>Split Green Mung Bean豆畔</v>
      </c>
      <c r="D179" s="78">
        <v>1</v>
      </c>
      <c r="E179" s="77"/>
    </row>
    <row r="180" spans="1:5" ht="18.5" customHeight="1" x14ac:dyDescent="0.45">
      <c r="A180" s="106">
        <v>202111088</v>
      </c>
      <c r="B180" s="55" t="s">
        <v>351</v>
      </c>
      <c r="C180" t="str">
        <f>VLOOKUP(B180,summary!$A$5:$B$5006,2,0)</f>
        <v>Dried Longan 龙眼干</v>
      </c>
      <c r="D180" s="78">
        <v>3</v>
      </c>
      <c r="E180" s="77"/>
    </row>
    <row r="181" spans="1:5" ht="18.5" customHeight="1" x14ac:dyDescent="0.45">
      <c r="A181" s="106">
        <v>202111088</v>
      </c>
      <c r="B181" s="55" t="s">
        <v>299</v>
      </c>
      <c r="C181" t="str">
        <f>VLOOKUP(B181,summary!$A$5:$B$5006,2,0)</f>
        <v>Red Bean红豆</v>
      </c>
      <c r="D181" s="78">
        <v>2</v>
      </c>
      <c r="E181" s="77"/>
    </row>
    <row r="182" spans="1:5" ht="18.5" customHeight="1" x14ac:dyDescent="0.45">
      <c r="A182" s="106">
        <v>202111088</v>
      </c>
      <c r="B182" s="55" t="s">
        <v>340</v>
      </c>
      <c r="C182" t="str">
        <f>VLOOKUP(B182,summary!$A$5:$B$5006,2,0)</f>
        <v>Pearl Barley 薏米</v>
      </c>
      <c r="D182" s="78">
        <v>1</v>
      </c>
      <c r="E182" s="77"/>
    </row>
    <row r="183" spans="1:5" ht="18.5" customHeight="1" x14ac:dyDescent="0.45">
      <c r="A183" s="106">
        <v>202111088</v>
      </c>
      <c r="B183" s="55" t="s">
        <v>314</v>
      </c>
      <c r="C183" t="str">
        <f>VLOOKUP(B183,summary!$A$5:$B$5006,2,0)</f>
        <v>Green Bean 绿豆</v>
      </c>
      <c r="D183" s="78">
        <v>1</v>
      </c>
      <c r="E183" s="77"/>
    </row>
    <row r="184" spans="1:5" ht="18.5" customHeight="1" x14ac:dyDescent="0.45">
      <c r="A184" s="106">
        <v>202111088</v>
      </c>
      <c r="B184" s="55" t="s">
        <v>295</v>
      </c>
      <c r="C184" t="str">
        <f>VLOOKUP(B184,summary!$A$5:$B$5006,2,0)</f>
        <v>Selaseh (Basil Seed) 青蛙蛋</v>
      </c>
      <c r="D184" s="78">
        <v>1</v>
      </c>
      <c r="E184" s="77"/>
    </row>
    <row r="185" spans="1:5" ht="18.5" customHeight="1" x14ac:dyDescent="0.45">
      <c r="A185" s="106">
        <v>202111088</v>
      </c>
      <c r="B185" s="55" t="s">
        <v>359</v>
      </c>
      <c r="C185" t="str">
        <f>VLOOKUP(B185,summary!$A$5:$B$5006,2,0)</f>
        <v>Fungus黄 木耳朵</v>
      </c>
      <c r="D185" s="78">
        <v>1</v>
      </c>
      <c r="E185" s="77"/>
    </row>
    <row r="186" spans="1:5" ht="18.5" customHeight="1" x14ac:dyDescent="0.45">
      <c r="A186" s="106">
        <v>202111088</v>
      </c>
      <c r="B186" s="55" t="s">
        <v>545</v>
      </c>
      <c r="C186" t="str">
        <f>VLOOKUP(B186,summary!$A$5:$B$5006,2,0)</f>
        <v>Coconut Sugar椰糖</v>
      </c>
      <c r="D186" s="78">
        <v>1</v>
      </c>
      <c r="E186" s="77"/>
    </row>
    <row r="187" spans="1:5" ht="18.5" customHeight="1" x14ac:dyDescent="0.45">
      <c r="A187" s="106">
        <v>202111088</v>
      </c>
      <c r="B187" s="55" t="s">
        <v>533</v>
      </c>
      <c r="C187" t="str">
        <f>VLOOKUP(B187,summary!$A$5:$B$5006,2,0)</f>
        <v>Brown Sugar 黑糖</v>
      </c>
      <c r="D187" s="78">
        <v>1</v>
      </c>
      <c r="E187" s="77"/>
    </row>
    <row r="188" spans="1:5" ht="18.5" customHeight="1" x14ac:dyDescent="0.45">
      <c r="A188" s="106">
        <v>202111088</v>
      </c>
      <c r="B188" s="55" t="s">
        <v>458</v>
      </c>
      <c r="C188" t="str">
        <f>VLOOKUP(B188,summary!$A$5:$B$5006,2,0)</f>
        <v>Cream Corn玉米浆</v>
      </c>
      <c r="D188" s="78">
        <v>1</v>
      </c>
      <c r="E188" s="77"/>
    </row>
    <row r="189" spans="1:5" ht="18.5" customHeight="1" x14ac:dyDescent="0.45">
      <c r="A189" s="106">
        <v>202111088</v>
      </c>
      <c r="B189" s="55" t="s">
        <v>446</v>
      </c>
      <c r="C189" t="str">
        <f>VLOOKUP(B189,summary!$A$5:$B$5006,2,0)</f>
        <v>Lychee in Syrup荔枝</v>
      </c>
      <c r="D189" s="78">
        <v>1</v>
      </c>
      <c r="E189" s="77"/>
    </row>
    <row r="190" spans="1:5" ht="18.5" customHeight="1" x14ac:dyDescent="0.45">
      <c r="A190" s="106">
        <v>202111088</v>
      </c>
      <c r="B190" s="55" t="s">
        <v>566</v>
      </c>
      <c r="C190" t="str">
        <f>VLOOKUP(B190,summary!$A$5:$B$5006,2,0)</f>
        <v>Lime 酸甘</v>
      </c>
      <c r="D190" s="78">
        <v>1</v>
      </c>
      <c r="E190" s="77"/>
    </row>
    <row r="191" spans="1:5" ht="18.5" customHeight="1" x14ac:dyDescent="0.45">
      <c r="A191" s="106">
        <v>202111088</v>
      </c>
      <c r="B191" s="55" t="s">
        <v>565</v>
      </c>
      <c r="C191" t="str">
        <f>VLOOKUP(B191,summary!$A$5:$B$5006,2,0)</f>
        <v>Pandan Leaf 班兰叶</v>
      </c>
      <c r="D191" s="78">
        <v>2</v>
      </c>
      <c r="E191" s="77"/>
    </row>
    <row r="192" spans="1:5" ht="18.5" customHeight="1" x14ac:dyDescent="0.45">
      <c r="A192" s="106">
        <v>202111088</v>
      </c>
      <c r="B192" s="55" t="s">
        <v>559</v>
      </c>
      <c r="C192" t="str">
        <f>VLOOKUP(B192,summary!$A$5:$B$5006,2,0)</f>
        <v>Sweet Potato 番薯</v>
      </c>
      <c r="D192" s="78">
        <v>20</v>
      </c>
      <c r="E192" s="77"/>
    </row>
    <row r="193" spans="1:5" ht="18.5" customHeight="1" x14ac:dyDescent="0.45">
      <c r="A193" s="106">
        <v>202111088</v>
      </c>
      <c r="B193" s="55" t="s">
        <v>562</v>
      </c>
      <c r="C193" t="str">
        <f>VLOOKUP(B193,summary!$A$5:$B$5006,2,0)</f>
        <v>Yam 芋头</v>
      </c>
      <c r="D193" s="78">
        <v>3</v>
      </c>
      <c r="E193" s="77"/>
    </row>
    <row r="194" spans="1:5" ht="18.5" customHeight="1" x14ac:dyDescent="0.45">
      <c r="A194" s="106">
        <v>202111088</v>
      </c>
      <c r="B194" s="55" t="s">
        <v>578</v>
      </c>
      <c r="C194" t="str">
        <f>VLOOKUP(B194,summary!$A$5:$B$5006,2,0)</f>
        <v>Yu Tiao 油条</v>
      </c>
      <c r="D194" s="78">
        <v>20</v>
      </c>
      <c r="E194" s="77"/>
    </row>
    <row r="195" spans="1:5" ht="18.5" customHeight="1" x14ac:dyDescent="0.45">
      <c r="A195" s="106">
        <v>202111089</v>
      </c>
      <c r="B195" s="55" t="s">
        <v>637</v>
      </c>
      <c r="C195" t="str">
        <f>VLOOKUP(B195,summary!$A$5:$B$5006,2,0)</f>
        <v xml:space="preserve">Fresh Soursop 红毛榴莲 </v>
      </c>
      <c r="D195" s="78">
        <v>1</v>
      </c>
      <c r="E195" s="77"/>
    </row>
    <row r="196" spans="1:5" ht="18.5" customHeight="1" x14ac:dyDescent="0.45">
      <c r="A196" s="106">
        <v>202111089</v>
      </c>
      <c r="B196" s="55" t="s">
        <v>646</v>
      </c>
      <c r="C196" t="str">
        <f>VLOOKUP(B196,summary!$A$5:$B$5006,2,0)</f>
        <v>Durian Puree 榴莲</v>
      </c>
      <c r="D196" s="78">
        <v>1</v>
      </c>
      <c r="E196" s="77"/>
    </row>
    <row r="197" spans="1:5" ht="18.5" customHeight="1" x14ac:dyDescent="0.45">
      <c r="A197" s="106">
        <v>202111089</v>
      </c>
      <c r="B197" s="55" t="s">
        <v>647</v>
      </c>
      <c r="C197" t="str">
        <f>VLOOKUP(B197,summary!$A$5:$B$5006,2,0)</f>
        <v>Mango Puree芒果</v>
      </c>
      <c r="D197" s="78">
        <v>1</v>
      </c>
      <c r="E197" s="77"/>
    </row>
    <row r="198" spans="1:5" ht="18.5" customHeight="1" x14ac:dyDescent="0.45">
      <c r="A198" s="106">
        <v>202111089</v>
      </c>
      <c r="B198" s="55" t="s">
        <v>338</v>
      </c>
      <c r="C198" t="str">
        <f>VLOOKUP(B198,summary!$A$5:$B$5006,2,0)</f>
        <v>White Wheat 大麦</v>
      </c>
      <c r="D198" s="78">
        <v>1</v>
      </c>
      <c r="E198" s="77"/>
    </row>
    <row r="199" spans="1:5" ht="18.5" customHeight="1" x14ac:dyDescent="0.45">
      <c r="A199" s="106">
        <v>202111089</v>
      </c>
      <c r="B199" s="55" t="s">
        <v>537</v>
      </c>
      <c r="C199" t="str">
        <f>VLOOKUP(B199,summary!$A$5:$B$5006,2,0)</f>
        <v>Fine Sugar 白糖</v>
      </c>
      <c r="D199" s="78">
        <v>2</v>
      </c>
      <c r="E199" s="77"/>
    </row>
    <row r="200" spans="1:5" ht="18.5" customHeight="1" x14ac:dyDescent="0.45">
      <c r="A200" s="106">
        <v>202111090</v>
      </c>
      <c r="B200" s="55" t="s">
        <v>658</v>
      </c>
      <c r="C200" t="str">
        <f>VLOOKUP(B200,summary!$A$5:$B$5006,2,0)</f>
        <v>Bobo Cha Cubes.摩摩喳喳</v>
      </c>
      <c r="D200" s="78">
        <v>1</v>
      </c>
      <c r="E200" s="77"/>
    </row>
    <row r="201" spans="1:5" ht="18.5" customHeight="1" x14ac:dyDescent="0.45">
      <c r="A201" s="106">
        <v>202111092</v>
      </c>
      <c r="B201" s="55" t="s">
        <v>667</v>
      </c>
      <c r="C201" t="str">
        <f>VLOOKUP(B201,summary!$A$5:$B$5006,2,0)</f>
        <v>Pong Thai Hai (Wet) 碰大海</v>
      </c>
      <c r="D201" s="78">
        <v>5</v>
      </c>
      <c r="E201" s="77"/>
    </row>
    <row r="202" spans="1:5" ht="18.5" customHeight="1" x14ac:dyDescent="0.45">
      <c r="A202" s="106">
        <v>202111092</v>
      </c>
      <c r="B202" s="55" t="s">
        <v>254</v>
      </c>
      <c r="C202" t="str">
        <f>VLOOKUP(B202,summary!$A$5:$B$5006,2,0)</f>
        <v>Sweet Potato Powder番薯粉</v>
      </c>
      <c r="D202" s="78">
        <v>1</v>
      </c>
      <c r="E202" s="77"/>
    </row>
    <row r="203" spans="1:5" ht="18.5" customHeight="1" x14ac:dyDescent="0.45">
      <c r="A203" s="106">
        <v>202111092</v>
      </c>
      <c r="B203" s="55" t="s">
        <v>436</v>
      </c>
      <c r="C203" t="str">
        <f>VLOOKUP(B203,summary!$A$5:$B$5006,2,0)</f>
        <v>Nata De Coco椰果芊 15mm</v>
      </c>
      <c r="D203" s="78">
        <v>2</v>
      </c>
      <c r="E203" s="77"/>
    </row>
    <row r="204" spans="1:5" ht="18.5" customHeight="1" x14ac:dyDescent="0.45">
      <c r="A204" s="106">
        <v>202111092</v>
      </c>
      <c r="B204" s="55" t="s">
        <v>441</v>
      </c>
      <c r="C204" t="str">
        <f>VLOOKUP(B204,summary!$A$5:$B$5006,2,0)</f>
        <v>Longan in Syrup龙眼</v>
      </c>
      <c r="D204" s="78">
        <v>4</v>
      </c>
      <c r="E204" s="77"/>
    </row>
    <row r="205" spans="1:5" ht="18.5" customHeight="1" x14ac:dyDescent="0.45">
      <c r="A205" s="106">
        <v>202111092</v>
      </c>
      <c r="B205" s="55" t="s">
        <v>495</v>
      </c>
      <c r="C205" t="str">
        <f>VLOOKUP(B205,summary!$A$5:$B$5006,2,0)</f>
        <v>Coconut Milk 椰浆</v>
      </c>
      <c r="D205" s="78">
        <v>3</v>
      </c>
      <c r="E205" s="77"/>
    </row>
    <row r="206" spans="1:5" ht="18.5" customHeight="1" x14ac:dyDescent="0.45">
      <c r="A206" s="106">
        <v>202111092</v>
      </c>
      <c r="B206" s="55" t="s">
        <v>562</v>
      </c>
      <c r="C206" t="str">
        <f>VLOOKUP(B206,summary!$A$5:$B$5006,2,0)</f>
        <v>Yam 芋头</v>
      </c>
      <c r="D206" s="78">
        <v>7</v>
      </c>
      <c r="E206" s="77"/>
    </row>
    <row r="207" spans="1:5" ht="18.5" customHeight="1" x14ac:dyDescent="0.45">
      <c r="A207" s="106">
        <v>202111092</v>
      </c>
      <c r="B207" s="55" t="s">
        <v>565</v>
      </c>
      <c r="C207" t="str">
        <f>VLOOKUP(B207,summary!$A$5:$B$5006,2,0)</f>
        <v>Pandan Leaf 班兰叶</v>
      </c>
      <c r="D207" s="78">
        <v>7</v>
      </c>
      <c r="E207" s="77"/>
    </row>
    <row r="208" spans="1:5" ht="18.5" customHeight="1" x14ac:dyDescent="0.45">
      <c r="A208" s="106">
        <v>202111092</v>
      </c>
      <c r="B208" s="55" t="s">
        <v>566</v>
      </c>
      <c r="C208" t="str">
        <f>VLOOKUP(B208,summary!$A$5:$B$5006,2,0)</f>
        <v>Lime 酸甘</v>
      </c>
      <c r="D208" s="78">
        <v>2</v>
      </c>
      <c r="E208" s="77"/>
    </row>
    <row r="209" spans="1:5" ht="18.5" customHeight="1" x14ac:dyDescent="0.45">
      <c r="A209" s="106">
        <v>202111093</v>
      </c>
      <c r="B209" s="55" t="s">
        <v>637</v>
      </c>
      <c r="C209" t="str">
        <f>VLOOKUP(B209,summary!$A$5:$B$5006,2,0)</f>
        <v xml:space="preserve">Fresh Soursop 红毛榴莲 </v>
      </c>
      <c r="D209" s="78">
        <v>1</v>
      </c>
      <c r="E209" s="77"/>
    </row>
    <row r="210" spans="1:5" ht="18.5" customHeight="1" x14ac:dyDescent="0.45">
      <c r="A210" s="106">
        <v>202111093</v>
      </c>
      <c r="B210" s="55" t="s">
        <v>660</v>
      </c>
      <c r="C210" t="str">
        <f>VLOOKUP(B210,summary!$A$5:$B$5006,2,0)</f>
        <v>Chendol浆咯</v>
      </c>
      <c r="D210" s="78">
        <v>1</v>
      </c>
      <c r="E210" s="77"/>
    </row>
    <row r="211" spans="1:5" ht="18.5" customHeight="1" x14ac:dyDescent="0.45">
      <c r="A211" s="106">
        <v>202111093</v>
      </c>
      <c r="B211" s="55" t="s">
        <v>200</v>
      </c>
      <c r="C211" t="str">
        <f>VLOOKUP(B211,summary!$A$5:$B$5006,2,0)</f>
        <v>Tadpole蝌蚪</v>
      </c>
      <c r="D211" s="78">
        <v>1</v>
      </c>
      <c r="E211" s="77"/>
    </row>
    <row r="212" spans="1:5" ht="18.5" customHeight="1" x14ac:dyDescent="0.45">
      <c r="A212" s="106">
        <v>202111093</v>
      </c>
      <c r="B212" s="55" t="s">
        <v>294</v>
      </c>
      <c r="C212" t="str">
        <f>VLOOKUP(B212,summary!$A$5:$B$5006,2,0)</f>
        <v>Chin Chow  仙 草</v>
      </c>
      <c r="D212" s="78">
        <v>3</v>
      </c>
      <c r="E212" s="77"/>
    </row>
    <row r="213" spans="1:5" ht="18.5" customHeight="1" x14ac:dyDescent="0.45">
      <c r="A213" s="106">
        <v>202111093</v>
      </c>
      <c r="B213" s="55" t="s">
        <v>433</v>
      </c>
      <c r="C213" t="str">
        <f>VLOOKUP(B213,summary!$A$5:$B$5006,2,0)</f>
        <v>Sea Coconut海底椰</v>
      </c>
      <c r="D213" s="78">
        <v>2</v>
      </c>
      <c r="E213" s="77"/>
    </row>
    <row r="214" spans="1:5" ht="18.5" customHeight="1" x14ac:dyDescent="0.45">
      <c r="A214" s="106">
        <v>202111093</v>
      </c>
      <c r="B214" s="55" t="s">
        <v>550</v>
      </c>
      <c r="C214" t="str">
        <f>VLOOKUP(B214,summary!$A$5:$B$5006,2,0)</f>
        <v>Candy Sugar 片糖</v>
      </c>
      <c r="D214" s="78">
        <v>1</v>
      </c>
      <c r="E214" s="77"/>
    </row>
    <row r="215" spans="1:5" ht="18.5" customHeight="1" x14ac:dyDescent="0.45">
      <c r="A215" s="90">
        <v>202111093</v>
      </c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B222" s="55"/>
      <c r="C222" t="e">
        <f>VLOOKUP(B222,summary!$A$5:$B$5006,2,0)</f>
        <v>#N/A</v>
      </c>
      <c r="D222" s="78"/>
      <c r="E222" s="77"/>
    </row>
    <row r="223" spans="1:5" ht="18.5" customHeight="1" x14ac:dyDescent="0.45">
      <c r="B223" s="55"/>
      <c r="C223" t="e">
        <f>VLOOKUP(B223,summary!$A$5:$B$5006,2,0)</f>
        <v>#N/A</v>
      </c>
      <c r="D223" s="78"/>
      <c r="E223" s="77"/>
    </row>
    <row r="224" spans="1:5" ht="18.5" customHeight="1" x14ac:dyDescent="0.45">
      <c r="B224" s="55"/>
      <c r="C224" t="e">
        <f>VLOOKUP(B224,summary!$A$5:$B$5006,2,0)</f>
        <v>#N/A</v>
      </c>
      <c r="D224" s="78"/>
      <c r="E224" s="77"/>
    </row>
    <row r="225" spans="2:5" ht="18.5" customHeight="1" x14ac:dyDescent="0.45">
      <c r="B225" s="55"/>
      <c r="C225" t="e">
        <f>VLOOKUP(B225,summary!$A$5:$B$5006,2,0)</f>
        <v>#N/A</v>
      </c>
      <c r="D225" s="78"/>
      <c r="E225" s="77"/>
    </row>
    <row r="226" spans="2:5" ht="18.5" customHeight="1" x14ac:dyDescent="0.45">
      <c r="B226" s="55"/>
      <c r="C226" t="e">
        <f>VLOOKUP(B226,summary!$A$5:$B$5006,2,0)</f>
        <v>#N/A</v>
      </c>
      <c r="D226" s="78"/>
      <c r="E226" s="77"/>
    </row>
    <row r="227" spans="2:5" ht="18.5" customHeight="1" x14ac:dyDescent="0.45">
      <c r="B227" s="55"/>
      <c r="C227" t="e">
        <f>VLOOKUP(B227,summary!$A$5:$B$5006,2,0)</f>
        <v>#N/A</v>
      </c>
      <c r="D227" s="78"/>
      <c r="E227" s="77"/>
    </row>
    <row r="228" spans="2:5" ht="18.5" customHeight="1" x14ac:dyDescent="0.45">
      <c r="B228" s="55"/>
      <c r="C228" t="e">
        <f>VLOOKUP(B228,summary!$A$5:$B$5006,2,0)</f>
        <v>#N/A</v>
      </c>
      <c r="D228" s="78"/>
      <c r="E228" s="77"/>
    </row>
    <row r="229" spans="2:5" ht="18.5" customHeight="1" x14ac:dyDescent="0.45">
      <c r="B229" s="55"/>
      <c r="C229" t="e">
        <f>VLOOKUP(B229,summary!$A$5:$B$5006,2,0)</f>
        <v>#N/A</v>
      </c>
      <c r="D229" s="78"/>
      <c r="E229" s="77"/>
    </row>
    <row r="230" spans="2:5" ht="18.5" customHeight="1" x14ac:dyDescent="0.45">
      <c r="B230" s="55"/>
      <c r="C230" t="e">
        <f>VLOOKUP(B230,summary!$A$5:$B$5006,2,0)</f>
        <v>#N/A</v>
      </c>
      <c r="D230" s="78"/>
      <c r="E230" s="77"/>
    </row>
    <row r="231" spans="2:5" ht="18.5" customHeight="1" x14ac:dyDescent="0.45">
      <c r="B231" s="55"/>
      <c r="C231" t="e">
        <f>VLOOKUP(B231,summary!$A$5:$B$5006,2,0)</f>
        <v>#N/A</v>
      </c>
      <c r="D231" s="78"/>
      <c r="E231" s="77"/>
    </row>
    <row r="232" spans="2:5" ht="18.5" customHeight="1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8"/>
      <c r="E246" s="77"/>
    </row>
    <row r="247" spans="2:5" ht="18.5" x14ac:dyDescent="0.45">
      <c r="B247" s="55"/>
      <c r="C247" t="e">
        <f>VLOOKUP(B247,summary!$A$5:$B$5006,2,0)</f>
        <v>#N/A</v>
      </c>
      <c r="D247" s="78"/>
      <c r="E247" s="77"/>
    </row>
    <row r="248" spans="2:5" ht="18.5" x14ac:dyDescent="0.45">
      <c r="B248" s="55"/>
      <c r="C248" t="e">
        <f>VLOOKUP(B248,summary!$A$5:$B$5006,2,0)</f>
        <v>#N/A</v>
      </c>
      <c r="D248" s="78"/>
      <c r="E248" s="77"/>
    </row>
    <row r="249" spans="2:5" ht="18.5" x14ac:dyDescent="0.45">
      <c r="B249" s="55"/>
      <c r="C249" t="e">
        <f>VLOOKUP(B249,summary!$A$5:$B$5006,2,0)</f>
        <v>#N/A</v>
      </c>
      <c r="D249" s="78"/>
      <c r="E249" s="77"/>
    </row>
    <row r="250" spans="2:5" ht="18.5" x14ac:dyDescent="0.45">
      <c r="B250" s="55"/>
      <c r="C250" t="e">
        <f>VLOOKUP(B250,summary!$A$5:$B$5006,2,0)</f>
        <v>#N/A</v>
      </c>
      <c r="D250" s="78"/>
      <c r="E250" s="77"/>
    </row>
    <row r="251" spans="2:5" ht="18.5" x14ac:dyDescent="0.45">
      <c r="B251" s="55"/>
      <c r="C251" t="e">
        <f>VLOOKUP(B251,summary!$A$5:$B$5006,2,0)</f>
        <v>#N/A</v>
      </c>
      <c r="D251" s="78"/>
      <c r="E251" s="77"/>
    </row>
    <row r="252" spans="2:5" ht="18.5" x14ac:dyDescent="0.45">
      <c r="B252" s="55"/>
      <c r="C252" t="e">
        <f>VLOOKUP(B252,summary!$A$5:$B$5006,2,0)</f>
        <v>#N/A</v>
      </c>
      <c r="D252" s="78"/>
      <c r="E252" s="77"/>
    </row>
    <row r="253" spans="2:5" ht="18.5" x14ac:dyDescent="0.45">
      <c r="B253" s="55"/>
      <c r="C253" t="e">
        <f>VLOOKUP(B253,summary!$A$5:$B$5006,2,0)</f>
        <v>#N/A</v>
      </c>
      <c r="D253" s="78"/>
      <c r="E253" s="77"/>
    </row>
    <row r="254" spans="2:5" ht="18.5" x14ac:dyDescent="0.45">
      <c r="B254" s="55"/>
      <c r="C254" t="e">
        <f>VLOOKUP(B254,summary!$A$5:$B$5006,2,0)</f>
        <v>#N/A</v>
      </c>
      <c r="D254" s="78"/>
      <c r="E254" s="77"/>
    </row>
    <row r="255" spans="2:5" ht="18.5" x14ac:dyDescent="0.45">
      <c r="B255" s="55"/>
      <c r="C255" t="e">
        <f>VLOOKUP(B255,summary!$A$5:$B$5006,2,0)</f>
        <v>#N/A</v>
      </c>
      <c r="D255" s="78"/>
      <c r="E255" s="77"/>
    </row>
    <row r="256" spans="2:5" ht="18.5" x14ac:dyDescent="0.45">
      <c r="B256" s="55"/>
      <c r="C256" t="e">
        <f>VLOOKUP(B256,summary!$A$5:$B$5006,2,0)</f>
        <v>#N/A</v>
      </c>
      <c r="D256" s="78"/>
      <c r="E256" s="77"/>
    </row>
    <row r="257" spans="2:5" ht="18.5" x14ac:dyDescent="0.45">
      <c r="B257" s="55"/>
      <c r="C257" t="e">
        <f>VLOOKUP(B257,summary!$A$5:$B$5006,2,0)</f>
        <v>#N/A</v>
      </c>
      <c r="D257" s="78"/>
      <c r="E257" s="77"/>
    </row>
    <row r="258" spans="2:5" ht="18.5" x14ac:dyDescent="0.45">
      <c r="B258" s="55"/>
      <c r="C258" t="e">
        <f>VLOOKUP(B258,summary!$A$5:$B$5006,2,0)</f>
        <v>#N/A</v>
      </c>
      <c r="D258" s="78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ht="18.5" x14ac:dyDescent="0.45">
      <c r="B271" s="55"/>
      <c r="C271" t="e">
        <f>VLOOKUP(B271,summary!$A$5:$B$5006,2,0)</f>
        <v>#N/A</v>
      </c>
      <c r="D271" s="77"/>
      <c r="E271" s="77"/>
    </row>
    <row r="272" spans="2:5" ht="18.5" x14ac:dyDescent="0.45">
      <c r="B272" s="55"/>
      <c r="C272" t="e">
        <f>VLOOKUP(B272,summary!$A$5:$B$5006,2,0)</f>
        <v>#N/A</v>
      </c>
      <c r="D272" s="77"/>
      <c r="E272" s="77"/>
    </row>
    <row r="273" spans="2:5" ht="18.5" x14ac:dyDescent="0.45">
      <c r="B273" s="55"/>
      <c r="C273" t="e">
        <f>VLOOKUP(B273,summary!$A$5:$B$5006,2,0)</f>
        <v>#N/A</v>
      </c>
      <c r="D273" s="77"/>
      <c r="E273" s="77"/>
    </row>
    <row r="274" spans="2:5" ht="18.5" x14ac:dyDescent="0.45">
      <c r="B274" s="55"/>
      <c r="C274" t="e">
        <f>VLOOKUP(B274,summary!$A$5:$B$5006,2,0)</f>
        <v>#N/A</v>
      </c>
      <c r="D274" s="77"/>
      <c r="E274" s="77"/>
    </row>
    <row r="275" spans="2:5" ht="18.5" x14ac:dyDescent="0.45">
      <c r="B275" s="55"/>
      <c r="C275" t="e">
        <f>VLOOKUP(B275,summary!$A$5:$B$5006,2,0)</f>
        <v>#N/A</v>
      </c>
      <c r="D275" s="77"/>
      <c r="E275" s="77"/>
    </row>
    <row r="276" spans="2:5" ht="18.5" x14ac:dyDescent="0.45">
      <c r="B276" s="55"/>
      <c r="C276" t="e">
        <f>VLOOKUP(B276,summary!$A$5:$B$5006,2,0)</f>
        <v>#N/A</v>
      </c>
      <c r="D276" s="77"/>
      <c r="E276" s="77"/>
    </row>
    <row r="277" spans="2:5" ht="18.5" x14ac:dyDescent="0.45">
      <c r="B277" s="55"/>
      <c r="C277" t="e">
        <f>VLOOKUP(B277,summary!$A$5:$B$5006,2,0)</f>
        <v>#N/A</v>
      </c>
      <c r="D277" s="77"/>
      <c r="E277" s="77"/>
    </row>
    <row r="278" spans="2:5" ht="18.5" x14ac:dyDescent="0.45">
      <c r="B278" s="55"/>
      <c r="C278" t="e">
        <f>VLOOKUP(B278,summary!$A$5:$B$5006,2,0)</f>
        <v>#N/A</v>
      </c>
      <c r="D278" s="77"/>
      <c r="E278" s="77"/>
    </row>
    <row r="279" spans="2:5" ht="18.5" x14ac:dyDescent="0.45">
      <c r="B279" s="55"/>
      <c r="C279" t="e">
        <f>VLOOKUP(B279,summary!$A$5:$B$5006,2,0)</f>
        <v>#N/A</v>
      </c>
      <c r="D279" s="77"/>
      <c r="E279" s="77"/>
    </row>
    <row r="280" spans="2:5" ht="18.5" x14ac:dyDescent="0.45">
      <c r="B280" s="55"/>
      <c r="C280" t="e">
        <f>VLOOKUP(B280,summary!$A$5:$B$5006,2,0)</f>
        <v>#N/A</v>
      </c>
      <c r="D280" s="77"/>
      <c r="E280" s="77"/>
    </row>
    <row r="281" spans="2:5" ht="18.5" x14ac:dyDescent="0.45">
      <c r="B281" s="55"/>
      <c r="C281" t="e">
        <f>VLOOKUP(B281,summary!$A$5:$B$5006,2,0)</f>
        <v>#N/A</v>
      </c>
      <c r="D281" s="77"/>
      <c r="E281" s="77"/>
    </row>
    <row r="282" spans="2:5" ht="18.5" x14ac:dyDescent="0.45">
      <c r="B282" s="55"/>
      <c r="C282" t="e">
        <f>VLOOKUP(B282,summary!$A$5:$B$5006,2,0)</f>
        <v>#N/A</v>
      </c>
      <c r="D282" s="77"/>
      <c r="E282" s="77"/>
    </row>
    <row r="283" spans="2:5" ht="18.5" x14ac:dyDescent="0.45">
      <c r="B283" s="55"/>
      <c r="C283" t="e">
        <f>VLOOKUP(B283,summary!$A$5:$B$5006,2,0)</f>
        <v>#N/A</v>
      </c>
      <c r="D283" s="77"/>
      <c r="E283" s="77"/>
    </row>
    <row r="284" spans="2:5" x14ac:dyDescent="0.35">
      <c r="C284" t="e">
        <f>VLOOKUP(B284,summary!$A$5:$B$5006,2,0)</f>
        <v>#N/A</v>
      </c>
      <c r="D284" s="77"/>
      <c r="E284" s="77"/>
    </row>
    <row r="285" spans="2:5" x14ac:dyDescent="0.35">
      <c r="C285" t="e">
        <f>VLOOKUP(B285,summary!$A$5:$B$5006,2,0)</f>
        <v>#N/A</v>
      </c>
      <c r="D285" s="77"/>
      <c r="E285" s="77"/>
    </row>
    <row r="286" spans="2:5" x14ac:dyDescent="0.35">
      <c r="C286" t="e">
        <f>VLOOKUP(B286,summary!$A$5:$B$5006,2,0)</f>
        <v>#N/A</v>
      </c>
      <c r="D286" s="77"/>
      <c r="E286" s="77"/>
    </row>
    <row r="287" spans="2:5" x14ac:dyDescent="0.35">
      <c r="C287" t="e">
        <f>VLOOKUP(B287,summary!$A$5:$B$5006,2,0)</f>
        <v>#N/A</v>
      </c>
      <c r="D287" s="77"/>
      <c r="E287" s="77"/>
    </row>
    <row r="288" spans="2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3:5" x14ac:dyDescent="0.35">
      <c r="C321" t="e">
        <f>VLOOKUP(B321,summary!$A$5:$B$5006,2,0)</f>
        <v>#N/A</v>
      </c>
      <c r="D321" s="77"/>
      <c r="E321" s="77"/>
    </row>
    <row r="322" spans="3:5" x14ac:dyDescent="0.35">
      <c r="C322" t="e">
        <f>VLOOKUP(B322,summary!$A$5:$B$5006,2,0)</f>
        <v>#N/A</v>
      </c>
      <c r="D322" s="77"/>
      <c r="E322" s="77"/>
    </row>
    <row r="323" spans="3:5" x14ac:dyDescent="0.35">
      <c r="C323" t="e">
        <f>VLOOKUP(B323,summary!$A$5:$B$5006,2,0)</f>
        <v>#N/A</v>
      </c>
      <c r="D323" s="77"/>
      <c r="E323" s="77"/>
    </row>
    <row r="324" spans="3:5" x14ac:dyDescent="0.35">
      <c r="C324" t="e">
        <f>VLOOKUP(B324,summary!$A$5:$B$5006,2,0)</f>
        <v>#N/A</v>
      </c>
      <c r="D324" s="77"/>
      <c r="E324" s="77"/>
    </row>
    <row r="325" spans="3:5" x14ac:dyDescent="0.35">
      <c r="C325" t="e">
        <f>VLOOKUP(B325,summary!$A$5:$B$5006,2,0)</f>
        <v>#N/A</v>
      </c>
      <c r="D325" s="77"/>
      <c r="E325" s="77"/>
    </row>
    <row r="326" spans="3:5" x14ac:dyDescent="0.35">
      <c r="C326" t="e">
        <f>VLOOKUP(B326,summary!$A$5:$B$5006,2,0)</f>
        <v>#N/A</v>
      </c>
      <c r="D326" s="77"/>
      <c r="E326" s="77"/>
    </row>
    <row r="327" spans="3:5" x14ac:dyDescent="0.35">
      <c r="C327" t="e">
        <f>VLOOKUP(B327,summary!$A$5:$B$5006,2,0)</f>
        <v>#N/A</v>
      </c>
      <c r="D327" s="77"/>
      <c r="E327" s="77"/>
    </row>
    <row r="328" spans="3:5" x14ac:dyDescent="0.35">
      <c r="C328" t="e">
        <f>VLOOKUP(B328,summary!$A$5:$B$5006,2,0)</f>
        <v>#N/A</v>
      </c>
      <c r="D328" s="77"/>
      <c r="E328" s="77"/>
    </row>
    <row r="329" spans="3:5" x14ac:dyDescent="0.35">
      <c r="C329" t="e">
        <f>VLOOKUP(B329,summary!$A$5:$B$5006,2,0)</f>
        <v>#N/A</v>
      </c>
      <c r="D329" s="77"/>
      <c r="E329" s="77"/>
    </row>
    <row r="330" spans="3:5" x14ac:dyDescent="0.35">
      <c r="C330" t="e">
        <f>VLOOKUP(B330,summary!$A$5:$B$5006,2,0)</f>
        <v>#N/A</v>
      </c>
      <c r="D330" s="77"/>
      <c r="E330" s="77"/>
    </row>
    <row r="331" spans="3:5" x14ac:dyDescent="0.35">
      <c r="C331" t="e">
        <f>VLOOKUP(B331,summary!$A$5:$B$5006,2,0)</f>
        <v>#N/A</v>
      </c>
      <c r="D331" s="77"/>
      <c r="E331" s="77"/>
    </row>
    <row r="332" spans="3:5" x14ac:dyDescent="0.35">
      <c r="C332" t="e">
        <f>VLOOKUP(B332,summary!$A$5:$B$5006,2,0)</f>
        <v>#N/A</v>
      </c>
      <c r="D332" s="77"/>
      <c r="E332" s="77"/>
    </row>
    <row r="333" spans="3:5" x14ac:dyDescent="0.35">
      <c r="C333" t="e">
        <f>VLOOKUP(B333,summary!$A$5:$B$5006,2,0)</f>
        <v>#N/A</v>
      </c>
      <c r="D333" s="77"/>
      <c r="E333" s="77"/>
    </row>
    <row r="334" spans="3:5" x14ac:dyDescent="0.35">
      <c r="D334" s="77"/>
      <c r="E334" s="77"/>
    </row>
    <row r="335" spans="3:5" x14ac:dyDescent="0.35">
      <c r="D335" s="77"/>
      <c r="E335" s="77"/>
    </row>
    <row r="336" spans="3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69" spans="4:5" x14ac:dyDescent="0.35">
      <c r="D569" s="77"/>
      <c r="E569" s="77"/>
    </row>
    <row r="570" spans="4:5" x14ac:dyDescent="0.35">
      <c r="D570" s="77"/>
      <c r="E570" s="77"/>
    </row>
    <row r="571" spans="4:5" x14ac:dyDescent="0.35">
      <c r="D571" s="77"/>
      <c r="E571" s="77"/>
    </row>
    <row r="572" spans="4:5" x14ac:dyDescent="0.35">
      <c r="D572" s="77"/>
      <c r="E572" s="77"/>
    </row>
    <row r="573" spans="4:5" x14ac:dyDescent="0.35">
      <c r="D573" s="77"/>
      <c r="E573" s="77"/>
    </row>
    <row r="574" spans="4:5" x14ac:dyDescent="0.35">
      <c r="D574" s="77"/>
      <c r="E574" s="77"/>
    </row>
    <row r="575" spans="4:5" x14ac:dyDescent="0.35">
      <c r="D575" s="77"/>
      <c r="E575" s="77"/>
    </row>
    <row r="576" spans="4:5" x14ac:dyDescent="0.35">
      <c r="D576" s="77"/>
      <c r="E576" s="77"/>
    </row>
    <row r="577" spans="4:5" x14ac:dyDescent="0.35">
      <c r="D577" s="77"/>
      <c r="E577" s="77"/>
    </row>
    <row r="578" spans="4:5" x14ac:dyDescent="0.35">
      <c r="D578" s="77"/>
      <c r="E578" s="77"/>
    </row>
  </sheetData>
  <sortState xmlns:xlrd2="http://schemas.microsoft.com/office/spreadsheetml/2017/richdata2" ref="A3:D119">
    <sortCondition ref="A3:A119"/>
  </sortState>
  <conditionalFormatting sqref="B71">
    <cfRule type="duplicateValues" dxfId="188" priority="24"/>
  </conditionalFormatting>
  <conditionalFormatting sqref="B71">
    <cfRule type="duplicateValues" dxfId="187" priority="25"/>
  </conditionalFormatting>
  <conditionalFormatting sqref="B75">
    <cfRule type="duplicateValues" dxfId="186" priority="22"/>
  </conditionalFormatting>
  <conditionalFormatting sqref="B75">
    <cfRule type="duplicateValues" dxfId="185" priority="23"/>
  </conditionalFormatting>
  <conditionalFormatting sqref="B68">
    <cfRule type="duplicateValues" dxfId="184" priority="21"/>
  </conditionalFormatting>
  <conditionalFormatting sqref="B64">
    <cfRule type="duplicateValues" dxfId="183" priority="20"/>
  </conditionalFormatting>
  <conditionalFormatting sqref="B69">
    <cfRule type="duplicateValues" dxfId="182" priority="26"/>
  </conditionalFormatting>
  <conditionalFormatting sqref="B69 B62">
    <cfRule type="duplicateValues" dxfId="181" priority="27"/>
  </conditionalFormatting>
  <conditionalFormatting sqref="B75">
    <cfRule type="duplicateValues" dxfId="180" priority="17"/>
  </conditionalFormatting>
  <conditionalFormatting sqref="B75">
    <cfRule type="duplicateValues" dxfId="179" priority="18"/>
  </conditionalFormatting>
  <conditionalFormatting sqref="B71">
    <cfRule type="duplicateValues" dxfId="178" priority="19"/>
  </conditionalFormatting>
  <conditionalFormatting sqref="B72:B73">
    <cfRule type="duplicateValues" dxfId="177" priority="28"/>
  </conditionalFormatting>
  <conditionalFormatting sqref="B63">
    <cfRule type="duplicateValues" dxfId="176" priority="29"/>
  </conditionalFormatting>
  <conditionalFormatting sqref="B66:B67 B77:B79">
    <cfRule type="duplicateValues" dxfId="175" priority="30"/>
  </conditionalFormatting>
  <conditionalFormatting sqref="B70">
    <cfRule type="duplicateValues" dxfId="174" priority="16"/>
  </conditionalFormatting>
  <conditionalFormatting sqref="B65">
    <cfRule type="duplicateValues" dxfId="173" priority="15"/>
  </conditionalFormatting>
  <conditionalFormatting sqref="B76">
    <cfRule type="duplicateValues" dxfId="172" priority="13"/>
  </conditionalFormatting>
  <conditionalFormatting sqref="B76">
    <cfRule type="duplicateValues" dxfId="171" priority="14"/>
  </conditionalFormatting>
  <conditionalFormatting sqref="B76">
    <cfRule type="duplicateValues" dxfId="170" priority="11"/>
  </conditionalFormatting>
  <conditionalFormatting sqref="B76">
    <cfRule type="duplicateValues" dxfId="169" priority="12"/>
  </conditionalFormatting>
  <conditionalFormatting sqref="B74">
    <cfRule type="duplicateValues" dxfId="168" priority="9"/>
  </conditionalFormatting>
  <conditionalFormatting sqref="B74">
    <cfRule type="duplicateValues" dxfId="167" priority="10"/>
  </conditionalFormatting>
  <conditionalFormatting sqref="B74">
    <cfRule type="duplicateValues" dxfId="166" priority="7"/>
  </conditionalFormatting>
  <conditionalFormatting sqref="B74">
    <cfRule type="duplicateValues" dxfId="165" priority="8"/>
  </conditionalFormatting>
  <conditionalFormatting sqref="B72">
    <cfRule type="duplicateValues" dxfId="164" priority="3"/>
  </conditionalFormatting>
  <conditionalFormatting sqref="B72">
    <cfRule type="duplicateValues" dxfId="163" priority="4"/>
  </conditionalFormatting>
  <conditionalFormatting sqref="B70">
    <cfRule type="duplicateValues" dxfId="162" priority="5"/>
  </conditionalFormatting>
  <conditionalFormatting sqref="B70">
    <cfRule type="duplicateValues" dxfId="161" priority="6"/>
  </conditionalFormatting>
  <conditionalFormatting sqref="B72">
    <cfRule type="duplicateValues" dxfId="160" priority="2"/>
  </conditionalFormatting>
  <conditionalFormatting sqref="B71">
    <cfRule type="duplicateValues" dxfId="159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6690-0D09-4F68-9F4A-CA72EF73F14C}">
  <sheetPr>
    <tabColor rgb="FFFF0000"/>
  </sheetPr>
  <dimension ref="A1:E565"/>
  <sheetViews>
    <sheetView topLeftCell="A107" workbookViewId="0">
      <selection activeCell="D137" sqref="D13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333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202111094</v>
      </c>
      <c r="B3" s="55" t="s">
        <v>646</v>
      </c>
      <c r="C3" t="str">
        <f>VLOOKUP(B3,summary!$A$5:$B$5006,2,0)</f>
        <v>Durian Puree 榴莲</v>
      </c>
      <c r="D3" s="78">
        <v>4</v>
      </c>
      <c r="E3" s="77"/>
    </row>
    <row r="4" spans="1:5" ht="18.5" x14ac:dyDescent="0.45">
      <c r="A4" s="106">
        <v>202111094</v>
      </c>
      <c r="B4" s="55" t="s">
        <v>662</v>
      </c>
      <c r="C4" t="str">
        <f>VLOOKUP(B4,summary!$A$5:$B$5006,2,0)</f>
        <v>Coconut Sugar Syrup 椰糖汁</v>
      </c>
      <c r="D4" s="78">
        <v>5</v>
      </c>
      <c r="E4" s="77"/>
    </row>
    <row r="5" spans="1:5" ht="18.5" x14ac:dyDescent="0.45">
      <c r="A5" s="106">
        <v>202111094</v>
      </c>
      <c r="B5" s="55" t="s">
        <v>200</v>
      </c>
      <c r="C5" t="str">
        <f>VLOOKUP(B5,summary!$A$5:$B$5006,2,0)</f>
        <v>Tadpole蝌蚪</v>
      </c>
      <c r="D5" s="78">
        <v>1</v>
      </c>
      <c r="E5" s="77"/>
    </row>
    <row r="6" spans="1:5" ht="18.5" x14ac:dyDescent="0.45">
      <c r="A6" s="106">
        <v>202111094</v>
      </c>
      <c r="B6" s="55" t="s">
        <v>291</v>
      </c>
      <c r="C6" t="str">
        <f>VLOOKUP(B6,summary!$A$5:$B$5006,2,0)</f>
        <v>Atap Seeds in Syrup亚嗒子</v>
      </c>
      <c r="D6" s="78">
        <v>3</v>
      </c>
      <c r="E6" s="77"/>
    </row>
    <row r="7" spans="1:5" ht="18.5" x14ac:dyDescent="0.45">
      <c r="A7" s="106">
        <v>202111094</v>
      </c>
      <c r="B7" s="55" t="s">
        <v>351</v>
      </c>
      <c r="C7" t="str">
        <f>VLOOKUP(B7,summary!$A$5:$B$5006,2,0)</f>
        <v>Dried Longan 龙眼干</v>
      </c>
      <c r="D7" s="78">
        <v>2</v>
      </c>
      <c r="E7" s="77"/>
    </row>
    <row r="8" spans="1:5" ht="18.5" x14ac:dyDescent="0.45">
      <c r="A8" s="106">
        <v>202111094</v>
      </c>
      <c r="B8" s="55" t="s">
        <v>433</v>
      </c>
      <c r="C8" t="str">
        <f>VLOOKUP(B8,summary!$A$5:$B$5006,2,0)</f>
        <v>Sea Coconut海底椰</v>
      </c>
      <c r="D8" s="78">
        <v>2</v>
      </c>
      <c r="E8" s="77"/>
    </row>
    <row r="9" spans="1:5" ht="18.5" x14ac:dyDescent="0.45">
      <c r="A9" s="106">
        <v>202111094</v>
      </c>
      <c r="B9" s="55" t="s">
        <v>583</v>
      </c>
      <c r="C9" t="str">
        <f>VLOOKUP(B9,summary!$A$5:$B$5006,2,0)</f>
        <v>Food Coloring - Liquid)颜色-水</v>
      </c>
      <c r="D9" s="78">
        <v>1</v>
      </c>
      <c r="E9" s="77"/>
    </row>
    <row r="10" spans="1:5" ht="18.5" x14ac:dyDescent="0.45">
      <c r="A10" s="106">
        <v>202111094</v>
      </c>
      <c r="B10" s="55" t="s">
        <v>579</v>
      </c>
      <c r="C10" t="str">
        <f>VLOOKUP(B10,summary!$A$5:$B$5006,2,0)</f>
        <v>Food Coloring - Liquid)颜色-水</v>
      </c>
      <c r="D10" s="78">
        <v>3</v>
      </c>
      <c r="E10" s="77"/>
    </row>
    <row r="11" spans="1:5" ht="18.5" x14ac:dyDescent="0.45">
      <c r="A11" s="106">
        <v>202111094</v>
      </c>
      <c r="B11" s="55" t="s">
        <v>465</v>
      </c>
      <c r="C11" t="str">
        <f>VLOOKUP(B11,summary!$A$5:$B$5006,2,0)</f>
        <v>Canned Red Bean 罐头 红豆</v>
      </c>
      <c r="D11" s="78">
        <v>12</v>
      </c>
      <c r="E11" s="77"/>
    </row>
    <row r="12" spans="1:5" ht="18.5" x14ac:dyDescent="0.45">
      <c r="A12" s="106">
        <v>202111095</v>
      </c>
      <c r="B12" s="55" t="s">
        <v>254</v>
      </c>
      <c r="C12" t="str">
        <f>VLOOKUP(B12,summary!$A$5:$B$5006,2,0)</f>
        <v>Sweet Potato Powder番薯粉</v>
      </c>
      <c r="D12" s="78">
        <v>2</v>
      </c>
      <c r="E12" s="77"/>
    </row>
    <row r="13" spans="1:5" ht="18.5" x14ac:dyDescent="0.45">
      <c r="A13" s="106">
        <v>202111095</v>
      </c>
      <c r="B13" s="55" t="s">
        <v>314</v>
      </c>
      <c r="C13" t="str">
        <f>VLOOKUP(B13,summary!$A$5:$B$5006,2,0)</f>
        <v>Green Bean 绿豆</v>
      </c>
      <c r="D13" s="78">
        <v>2</v>
      </c>
      <c r="E13" s="77"/>
    </row>
    <row r="14" spans="1:5" ht="18.5" x14ac:dyDescent="0.45">
      <c r="A14" s="106">
        <v>202111096</v>
      </c>
      <c r="B14" s="55" t="s">
        <v>495</v>
      </c>
      <c r="C14" t="str">
        <f>VLOOKUP(B14,summary!$A$5:$B$5006,2,0)</f>
        <v>Coconut Milk 椰浆</v>
      </c>
      <c r="D14" s="78">
        <v>1</v>
      </c>
      <c r="E14" s="77"/>
    </row>
    <row r="15" spans="1:5" ht="18.5" x14ac:dyDescent="0.45">
      <c r="A15" s="106">
        <v>202111096</v>
      </c>
      <c r="B15" s="55" t="s">
        <v>252</v>
      </c>
      <c r="C15" t="str">
        <f>VLOOKUP(B15,summary!$A$5:$B$5006,2,0)</f>
        <v>Sweet Potato Powder番薯粉</v>
      </c>
      <c r="D15" s="78">
        <v>3</v>
      </c>
      <c r="E15" s="77"/>
    </row>
    <row r="16" spans="1:5" ht="18.5" x14ac:dyDescent="0.45">
      <c r="A16" s="106">
        <v>202111096</v>
      </c>
      <c r="B16" s="55" t="s">
        <v>331</v>
      </c>
      <c r="C16" t="str">
        <f>VLOOKUP(B16,summary!$A$5:$B$5006,2,0)</f>
        <v>Black Glutinous Rice 黑糯米</v>
      </c>
      <c r="D16" s="78">
        <v>2</v>
      </c>
      <c r="E16" s="77"/>
    </row>
    <row r="17" spans="1:5" ht="18.5" x14ac:dyDescent="0.45">
      <c r="A17" s="106">
        <v>202111096</v>
      </c>
      <c r="B17" s="55" t="s">
        <v>314</v>
      </c>
      <c r="C17" t="str">
        <f>VLOOKUP(B17,summary!$A$5:$B$5006,2,0)</f>
        <v>Green Bean 绿豆</v>
      </c>
      <c r="D17" s="78">
        <v>2</v>
      </c>
      <c r="E17" s="77"/>
    </row>
    <row r="18" spans="1:5" ht="18.5" x14ac:dyDescent="0.45">
      <c r="A18" s="106">
        <v>202111097</v>
      </c>
      <c r="B18" s="55" t="s">
        <v>351</v>
      </c>
      <c r="C18" t="str">
        <f>VLOOKUP(B18,summary!$A$5:$B$5006,2,0)</f>
        <v>Dried Longan 龙眼干</v>
      </c>
      <c r="D18" s="78">
        <v>5</v>
      </c>
      <c r="E18" s="77"/>
    </row>
    <row r="19" spans="1:5" ht="18.5" x14ac:dyDescent="0.45">
      <c r="A19" s="106">
        <v>202111098</v>
      </c>
      <c r="B19" s="55" t="s">
        <v>646</v>
      </c>
      <c r="C19" t="str">
        <f>VLOOKUP(B19,summary!$A$5:$B$5006,2,0)</f>
        <v>Durian Puree 榴莲</v>
      </c>
      <c r="D19" s="78">
        <v>1</v>
      </c>
      <c r="E19" s="77"/>
    </row>
    <row r="20" spans="1:5" ht="18.5" x14ac:dyDescent="0.45">
      <c r="A20" s="106">
        <v>202111098</v>
      </c>
      <c r="B20" s="55" t="s">
        <v>647</v>
      </c>
      <c r="C20" t="str">
        <f>VLOOKUP(B20,summary!$A$5:$B$5006,2,0)</f>
        <v>Mango Puree芒果</v>
      </c>
      <c r="D20" s="78">
        <v>1</v>
      </c>
      <c r="E20" s="77"/>
    </row>
    <row r="21" spans="1:5" ht="18.5" x14ac:dyDescent="0.45">
      <c r="A21" s="106">
        <v>202111098</v>
      </c>
      <c r="B21" s="55" t="s">
        <v>648</v>
      </c>
      <c r="C21" t="str">
        <f>VLOOKUP(B21,summary!$A$5:$B$5006,2,0)</f>
        <v>Strawberry Puree草莓</v>
      </c>
      <c r="D21" s="91">
        <v>1</v>
      </c>
      <c r="E21" s="77"/>
    </row>
    <row r="22" spans="1:5" ht="18.5" x14ac:dyDescent="0.45">
      <c r="A22" s="106">
        <v>202111098</v>
      </c>
      <c r="B22" s="55" t="s">
        <v>660</v>
      </c>
      <c r="C22" t="str">
        <f>VLOOKUP(B22,summary!$A$5:$B$5006,2,0)</f>
        <v>Chendol浆咯</v>
      </c>
      <c r="D22" s="91">
        <v>4</v>
      </c>
      <c r="E22" s="77"/>
    </row>
    <row r="23" spans="1:5" ht="18.5" x14ac:dyDescent="0.45">
      <c r="A23" s="106">
        <v>202111098</v>
      </c>
      <c r="B23" s="55" t="s">
        <v>269</v>
      </c>
      <c r="C23" t="str">
        <f>VLOOKUP(B23,summary!$A$5:$B$5006,2,0)</f>
        <v>Potato Starch 风车粉</v>
      </c>
      <c r="D23" s="91">
        <v>1</v>
      </c>
      <c r="E23" s="77"/>
    </row>
    <row r="24" spans="1:5" ht="18.5" x14ac:dyDescent="0.45">
      <c r="A24" s="106">
        <v>202111098</v>
      </c>
      <c r="B24" s="55" t="s">
        <v>294</v>
      </c>
      <c r="C24" t="str">
        <f>VLOOKUP(B24,summary!$A$5:$B$5006,2,0)</f>
        <v>Chin Chow  仙 草</v>
      </c>
      <c r="D24" s="91">
        <v>1</v>
      </c>
      <c r="E24" s="77"/>
    </row>
    <row r="25" spans="1:5" ht="18.5" x14ac:dyDescent="0.45">
      <c r="A25" s="106">
        <v>202111098</v>
      </c>
      <c r="B25" s="55" t="s">
        <v>299</v>
      </c>
      <c r="C25" t="str">
        <f>VLOOKUP(B25,summary!$A$5:$B$5006,2,0)</f>
        <v>Red Bean红豆</v>
      </c>
      <c r="D25" s="91">
        <v>2</v>
      </c>
      <c r="E25" s="77"/>
    </row>
    <row r="26" spans="1:5" ht="18.5" x14ac:dyDescent="0.45">
      <c r="A26" s="106">
        <v>202111098</v>
      </c>
      <c r="B26" s="55" t="s">
        <v>314</v>
      </c>
      <c r="C26" t="str">
        <f>VLOOKUP(B26,summary!$A$5:$B$5006,2,0)</f>
        <v>Green Bean 绿豆</v>
      </c>
      <c r="D26" s="91">
        <v>1</v>
      </c>
      <c r="E26" s="77"/>
    </row>
    <row r="27" spans="1:5" ht="18.5" x14ac:dyDescent="0.45">
      <c r="A27" s="106">
        <v>202111098</v>
      </c>
      <c r="B27" s="55" t="s">
        <v>322</v>
      </c>
      <c r="C27" t="str">
        <f>VLOOKUP(B27,summary!$A$5:$B$5006,2,0)</f>
        <v>Split Green Mung Bean豆畔</v>
      </c>
      <c r="D27" s="91">
        <v>1</v>
      </c>
      <c r="E27" s="77"/>
    </row>
    <row r="28" spans="1:5" ht="18.5" x14ac:dyDescent="0.45">
      <c r="A28" s="106">
        <v>202111098</v>
      </c>
      <c r="B28" s="55" t="s">
        <v>338</v>
      </c>
      <c r="C28" t="str">
        <f>VLOOKUP(B28,summary!$A$5:$B$5006,2,0)</f>
        <v>White Wheat 大麦</v>
      </c>
      <c r="D28" s="91">
        <v>1</v>
      </c>
      <c r="E28" s="77"/>
    </row>
    <row r="29" spans="1:5" ht="18.5" x14ac:dyDescent="0.45">
      <c r="A29" s="106">
        <v>202111098</v>
      </c>
      <c r="B29" s="55" t="s">
        <v>335</v>
      </c>
      <c r="C29" t="str">
        <f>VLOOKUP(B29,summary!$A$5:$B$5006,2,0)</f>
        <v>White Glutinous Rice白糯米</v>
      </c>
      <c r="D29" s="91">
        <v>1</v>
      </c>
      <c r="E29" s="77"/>
    </row>
    <row r="30" spans="1:5" ht="18.5" x14ac:dyDescent="0.45">
      <c r="A30" s="106">
        <v>202111098</v>
      </c>
      <c r="B30" s="55" t="s">
        <v>351</v>
      </c>
      <c r="C30" t="str">
        <f>VLOOKUP(B30,summary!$A$5:$B$5006,2,0)</f>
        <v>Dried Longan 龙眼干</v>
      </c>
      <c r="D30" s="91">
        <v>1</v>
      </c>
      <c r="E30" s="77"/>
    </row>
    <row r="31" spans="1:5" ht="18.5" x14ac:dyDescent="0.45">
      <c r="A31" s="106">
        <v>202111098</v>
      </c>
      <c r="B31" s="55" t="s">
        <v>457</v>
      </c>
      <c r="C31" t="str">
        <f>VLOOKUP(B31,summary!$A$5:$B$5006,2,0)</f>
        <v>Fruit Cocktail杂果</v>
      </c>
      <c r="D31" s="91">
        <v>1</v>
      </c>
      <c r="E31" s="77"/>
    </row>
    <row r="32" spans="1:5" ht="18.5" x14ac:dyDescent="0.45">
      <c r="A32" s="106">
        <v>202111098</v>
      </c>
      <c r="B32" s="55" t="s">
        <v>501</v>
      </c>
      <c r="C32" t="str">
        <f>VLOOKUP(B32,summary!$A$5:$B$5006,2,0)</f>
        <v>Coconut Milk 椰浆</v>
      </c>
      <c r="D32" s="91">
        <v>1</v>
      </c>
      <c r="E32" s="77"/>
    </row>
    <row r="33" spans="1:5" ht="18.5" x14ac:dyDescent="0.45">
      <c r="A33" s="106">
        <v>202111098</v>
      </c>
      <c r="B33" s="55" t="s">
        <v>533</v>
      </c>
      <c r="C33" t="str">
        <f>VLOOKUP(B33,summary!$A$5:$B$5006,2,0)</f>
        <v>Brown Sugar 黑糖</v>
      </c>
      <c r="D33" s="91">
        <v>1</v>
      </c>
      <c r="E33" s="77"/>
    </row>
    <row r="34" spans="1:5" ht="18.5" x14ac:dyDescent="0.45">
      <c r="A34" s="106">
        <v>202111098</v>
      </c>
      <c r="B34" s="55" t="s">
        <v>537</v>
      </c>
      <c r="C34" t="str">
        <f>VLOOKUP(B34,summary!$A$5:$B$5006,2,0)</f>
        <v>Fine Sugar 白糖</v>
      </c>
      <c r="D34" s="91">
        <v>2</v>
      </c>
      <c r="E34" s="77"/>
    </row>
    <row r="35" spans="1:5" ht="18.5" x14ac:dyDescent="0.45">
      <c r="A35" s="106">
        <v>202111098</v>
      </c>
      <c r="B35" s="55" t="s">
        <v>547</v>
      </c>
      <c r="C35" t="str">
        <f>VLOOKUP(B35,summary!$A$5:$B$5006,2,0)</f>
        <v>Coconut Sugar椰糖</v>
      </c>
      <c r="D35" s="91">
        <v>1</v>
      </c>
      <c r="E35" s="77"/>
    </row>
    <row r="36" spans="1:5" ht="18.5" x14ac:dyDescent="0.45">
      <c r="A36" s="106">
        <v>202111098</v>
      </c>
      <c r="B36" s="55" t="s">
        <v>566</v>
      </c>
      <c r="C36" t="str">
        <f>VLOOKUP(B36,summary!$A$5:$B$5006,2,0)</f>
        <v>Lime 酸甘</v>
      </c>
      <c r="D36" s="91">
        <v>2</v>
      </c>
      <c r="E36" s="77"/>
    </row>
    <row r="37" spans="1:5" ht="18.5" x14ac:dyDescent="0.45">
      <c r="A37" s="106">
        <v>202111099</v>
      </c>
      <c r="B37" s="55" t="s">
        <v>646</v>
      </c>
      <c r="C37" t="str">
        <f>VLOOKUP(B37,summary!$A$5:$B$5006,2,0)</f>
        <v>Durian Puree 榴莲</v>
      </c>
      <c r="D37" s="91">
        <v>1</v>
      </c>
      <c r="E37" s="77"/>
    </row>
    <row r="38" spans="1:5" ht="18.5" x14ac:dyDescent="0.45">
      <c r="A38" s="106">
        <v>202111099</v>
      </c>
      <c r="B38" s="55" t="s">
        <v>661</v>
      </c>
      <c r="C38" t="str">
        <f>VLOOKUP(B38,summary!$A$5:$B$5006,2,0)</f>
        <v>Chendol浆咯</v>
      </c>
      <c r="D38" s="91">
        <v>3</v>
      </c>
      <c r="E38" s="77"/>
    </row>
    <row r="39" spans="1:5" ht="18.5" x14ac:dyDescent="0.45">
      <c r="A39" s="106">
        <v>202111099</v>
      </c>
      <c r="B39" s="55" t="s">
        <v>200</v>
      </c>
      <c r="C39" t="str">
        <f>VLOOKUP(B39,summary!$A$5:$B$5006,2,0)</f>
        <v>Tadpole蝌蚪</v>
      </c>
      <c r="D39" s="91">
        <v>1</v>
      </c>
      <c r="E39" s="77"/>
    </row>
    <row r="40" spans="1:5" ht="18.5" x14ac:dyDescent="0.45">
      <c r="A40" s="106">
        <v>202111099</v>
      </c>
      <c r="B40" s="55" t="s">
        <v>219</v>
      </c>
      <c r="C40" t="str">
        <f>VLOOKUP(B40,summary!$A$5:$B$5006,2,0)</f>
        <v>Jelly Powder 文头雪粉</v>
      </c>
      <c r="D40" s="91">
        <v>1</v>
      </c>
      <c r="E40" s="77"/>
    </row>
    <row r="41" spans="1:5" ht="18.5" x14ac:dyDescent="0.45">
      <c r="A41" s="106">
        <v>202111099</v>
      </c>
      <c r="B41" s="55" t="s">
        <v>289</v>
      </c>
      <c r="C41" t="str">
        <f>VLOOKUP(B41,summary!$A$5:$B$5006,2,0)</f>
        <v>Atap Seeds in Syrup亚嗒子</v>
      </c>
      <c r="D41" s="91">
        <v>1</v>
      </c>
      <c r="E41" s="77"/>
    </row>
    <row r="42" spans="1:5" ht="18.5" x14ac:dyDescent="0.45">
      <c r="A42" s="106">
        <v>202111099</v>
      </c>
      <c r="B42" s="55" t="s">
        <v>294</v>
      </c>
      <c r="C42" t="str">
        <f>VLOOKUP(B42,summary!$A$5:$B$5006,2,0)</f>
        <v>Chin Chow  仙 草</v>
      </c>
      <c r="D42" s="91">
        <v>1</v>
      </c>
      <c r="E42" s="77"/>
    </row>
    <row r="43" spans="1:5" ht="18.5" x14ac:dyDescent="0.45">
      <c r="A43" s="106">
        <v>202111099</v>
      </c>
      <c r="B43" s="55" t="s">
        <v>299</v>
      </c>
      <c r="C43" t="str">
        <f>VLOOKUP(B43,summary!$A$5:$B$5006,2,0)</f>
        <v>Red Bean红豆</v>
      </c>
      <c r="D43" s="91">
        <v>2</v>
      </c>
      <c r="E43" s="77"/>
    </row>
    <row r="44" spans="1:5" ht="18.5" x14ac:dyDescent="0.45">
      <c r="A44" s="106">
        <v>202111099</v>
      </c>
      <c r="B44" s="55" t="s">
        <v>310</v>
      </c>
      <c r="C44" t="str">
        <f>VLOOKUP(B44,summary!$A$5:$B$5006,2,0)</f>
        <v>Chia Tao赤豆</v>
      </c>
      <c r="D44" s="91">
        <v>2</v>
      </c>
      <c r="E44" s="77"/>
    </row>
    <row r="45" spans="1:5" ht="18.5" x14ac:dyDescent="0.45">
      <c r="A45" s="106">
        <v>202111099</v>
      </c>
      <c r="B45" s="55" t="s">
        <v>314</v>
      </c>
      <c r="C45" t="str">
        <f>VLOOKUP(B45,summary!$A$5:$B$5006,2,0)</f>
        <v>Green Bean 绿豆</v>
      </c>
      <c r="D45" s="91">
        <v>2</v>
      </c>
      <c r="E45" s="77"/>
    </row>
    <row r="46" spans="1:5" ht="18.5" x14ac:dyDescent="0.45">
      <c r="A46" s="106">
        <v>202111099</v>
      </c>
      <c r="B46" s="55" t="s">
        <v>331</v>
      </c>
      <c r="C46" t="str">
        <f>VLOOKUP(B46,summary!$A$5:$B$5006,2,0)</f>
        <v>Black Glutinous Rice 黑糯米</v>
      </c>
      <c r="D46" s="91">
        <v>1</v>
      </c>
      <c r="E46" s="77"/>
    </row>
    <row r="47" spans="1:5" ht="18.5" x14ac:dyDescent="0.45">
      <c r="A47" s="106">
        <v>202111099</v>
      </c>
      <c r="B47" s="55" t="s">
        <v>347</v>
      </c>
      <c r="C47" t="str">
        <f>VLOOKUP(B47,summary!$A$5:$B$5006,2,0)</f>
        <v>Small Sago 小丸</v>
      </c>
      <c r="D47" s="91">
        <v>1</v>
      </c>
      <c r="E47" s="77"/>
    </row>
    <row r="48" spans="1:5" ht="18.5" x14ac:dyDescent="0.45">
      <c r="A48" s="106">
        <v>202111099</v>
      </c>
      <c r="B48" s="55" t="s">
        <v>351</v>
      </c>
      <c r="C48" t="str">
        <f>VLOOKUP(B48,summary!$A$5:$B$5006,2,0)</f>
        <v>Dried Longan 龙眼干</v>
      </c>
      <c r="D48" s="91">
        <v>3</v>
      </c>
      <c r="E48" s="77"/>
    </row>
    <row r="49" spans="1:5" ht="18.5" x14ac:dyDescent="0.45">
      <c r="A49" s="106">
        <v>202111099</v>
      </c>
      <c r="B49" s="55" t="s">
        <v>441</v>
      </c>
      <c r="C49" t="str">
        <f>VLOOKUP(B49,summary!$A$5:$B$5006,2,0)</f>
        <v>Longan in Syrup龙眼</v>
      </c>
      <c r="D49" s="91">
        <v>1</v>
      </c>
      <c r="E49" s="77"/>
    </row>
    <row r="50" spans="1:5" ht="18.5" x14ac:dyDescent="0.45">
      <c r="A50" s="106">
        <v>202111099</v>
      </c>
      <c r="B50" s="55" t="s">
        <v>454</v>
      </c>
      <c r="C50" t="str">
        <f>VLOOKUP(B50,summary!$A$5:$B$5006,2,0)</f>
        <v>Fruit Cocktail杂果</v>
      </c>
      <c r="D50" s="91">
        <v>1</v>
      </c>
      <c r="E50" s="77"/>
    </row>
    <row r="51" spans="1:5" ht="18.5" x14ac:dyDescent="0.45">
      <c r="A51" s="106">
        <v>202111099</v>
      </c>
      <c r="B51" s="55" t="s">
        <v>297</v>
      </c>
      <c r="C51" t="str">
        <f>VLOOKUP(B51,summary!$A$5:$B$5006,2,0)</f>
        <v>GingKo Nut (Peel off)白果仁</v>
      </c>
      <c r="D51" s="91">
        <v>3</v>
      </c>
      <c r="E51" s="77"/>
    </row>
    <row r="52" spans="1:5" ht="18.5" x14ac:dyDescent="0.45">
      <c r="A52" s="106">
        <v>202111099</v>
      </c>
      <c r="B52" s="55" t="s">
        <v>492</v>
      </c>
      <c r="C52" t="str">
        <f>VLOOKUP(B52,summary!$A$5:$B$5006,2,0)</f>
        <v>Water Chestnut 马蹄 - 箱</v>
      </c>
      <c r="D52" s="91">
        <v>1</v>
      </c>
      <c r="E52" s="77"/>
    </row>
    <row r="53" spans="1:5" ht="18.5" x14ac:dyDescent="0.45">
      <c r="A53" s="106">
        <v>202111099</v>
      </c>
      <c r="B53" s="55" t="s">
        <v>559</v>
      </c>
      <c r="C53" t="str">
        <f>VLOOKUP(B53,summary!$A$5:$B$5006,2,0)</f>
        <v>Sweet Potato 番薯</v>
      </c>
      <c r="D53" s="91">
        <v>15</v>
      </c>
      <c r="E53" s="77"/>
    </row>
    <row r="54" spans="1:5" ht="18.5" x14ac:dyDescent="0.45">
      <c r="A54" s="106">
        <v>202111099</v>
      </c>
      <c r="B54" s="55" t="s">
        <v>562</v>
      </c>
      <c r="C54" t="str">
        <f>VLOOKUP(B54,summary!$A$5:$B$5006,2,0)</f>
        <v>Yam 芋头</v>
      </c>
      <c r="D54" s="91">
        <v>3</v>
      </c>
      <c r="E54" s="77"/>
    </row>
    <row r="55" spans="1:5" ht="18.5" x14ac:dyDescent="0.45">
      <c r="A55" s="106">
        <v>202111100</v>
      </c>
      <c r="B55" s="55" t="s">
        <v>300</v>
      </c>
      <c r="C55" t="str">
        <f>VLOOKUP(B55,summary!$A$5:$B$5006,2,0)</f>
        <v>Red Bean红豆</v>
      </c>
      <c r="D55" s="78">
        <v>1</v>
      </c>
      <c r="E55" s="77"/>
    </row>
    <row r="56" spans="1:5" ht="18.5" x14ac:dyDescent="0.45">
      <c r="A56" s="106">
        <v>202111100</v>
      </c>
      <c r="B56" s="55" t="s">
        <v>315</v>
      </c>
      <c r="C56" t="str">
        <f>VLOOKUP(B56,summary!$A$5:$B$5006,2,0)</f>
        <v>Green Bean 绿豆</v>
      </c>
      <c r="D56" s="78">
        <v>1</v>
      </c>
      <c r="E56" s="77"/>
    </row>
    <row r="57" spans="1:5" ht="18.5" x14ac:dyDescent="0.45">
      <c r="A57" s="106">
        <v>202111100</v>
      </c>
      <c r="B57" s="55" t="s">
        <v>324</v>
      </c>
      <c r="C57" t="str">
        <f>VLOOKUP(B57,summary!$A$5:$B$5006,2,0)</f>
        <v>Split Green Mung Bean豆畔</v>
      </c>
      <c r="D57" s="78">
        <v>1</v>
      </c>
      <c r="E57" s="77"/>
    </row>
    <row r="58" spans="1:5" ht="18.5" x14ac:dyDescent="0.45">
      <c r="A58" s="106">
        <v>202111100</v>
      </c>
      <c r="B58" s="55" t="s">
        <v>332</v>
      </c>
      <c r="C58" t="str">
        <f>VLOOKUP(B58,summary!$A$5:$B$5006,2,0)</f>
        <v>Black Glutinous Rice 黑糯米</v>
      </c>
      <c r="D58" s="78">
        <v>1</v>
      </c>
      <c r="E58" s="77"/>
    </row>
    <row r="59" spans="1:5" ht="18.5" x14ac:dyDescent="0.45">
      <c r="A59" s="106">
        <v>202111100</v>
      </c>
      <c r="B59" s="55" t="s">
        <v>361</v>
      </c>
      <c r="C59" t="str">
        <f>VLOOKUP(B59,summary!$A$5:$B$5006,2,0)</f>
        <v>Lotus Seed 莲子(无）</v>
      </c>
      <c r="D59" s="78">
        <v>2</v>
      </c>
      <c r="E59" s="77"/>
    </row>
    <row r="60" spans="1:5" ht="18.5" x14ac:dyDescent="0.45">
      <c r="A60" s="106">
        <v>202111100</v>
      </c>
      <c r="B60" s="55" t="s">
        <v>369</v>
      </c>
      <c r="C60" t="str">
        <f>VLOOKUP(B60,summary!$A$5:$B$5006,2,0)</f>
        <v>GingKo Nut白果粒</v>
      </c>
      <c r="D60" s="78">
        <v>1</v>
      </c>
      <c r="E60" s="77"/>
    </row>
    <row r="61" spans="1:5" ht="18.5" x14ac:dyDescent="0.45">
      <c r="A61" s="106">
        <v>202111100</v>
      </c>
      <c r="B61" s="55" t="s">
        <v>559</v>
      </c>
      <c r="C61" t="str">
        <f>VLOOKUP(B61,summary!$A$5:$B$5006,2,0)</f>
        <v>Sweet Potato 番薯</v>
      </c>
      <c r="D61" s="78">
        <v>5</v>
      </c>
      <c r="E61" s="77"/>
    </row>
    <row r="62" spans="1:5" ht="18.5" x14ac:dyDescent="0.45">
      <c r="A62" s="106">
        <v>202111100</v>
      </c>
      <c r="B62" s="55" t="s">
        <v>562</v>
      </c>
      <c r="C62" t="str">
        <f>VLOOKUP(B62,summary!$A$5:$B$5006,2,0)</f>
        <v>Yam 芋头</v>
      </c>
      <c r="D62" s="78">
        <v>1</v>
      </c>
      <c r="E62" s="77"/>
    </row>
    <row r="63" spans="1:5" ht="18.5" x14ac:dyDescent="0.45">
      <c r="A63" s="106">
        <v>202111100</v>
      </c>
      <c r="B63" s="55" t="s">
        <v>565</v>
      </c>
      <c r="C63" t="str">
        <f>VLOOKUP(B63,summary!$A$5:$B$5006,2,0)</f>
        <v>Pandan Leaf 班兰叶</v>
      </c>
      <c r="D63" s="78">
        <v>4</v>
      </c>
      <c r="E63" s="77"/>
    </row>
    <row r="64" spans="1:5" ht="18.5" x14ac:dyDescent="0.45">
      <c r="A64" s="106">
        <v>202111100</v>
      </c>
      <c r="B64" s="55" t="s">
        <v>558</v>
      </c>
      <c r="C64" t="str">
        <f>VLOOKUP(B64,summary!$A$5:$B$5006,2,0)</f>
        <v>Tapioca木薯</v>
      </c>
      <c r="D64" s="78">
        <v>2</v>
      </c>
      <c r="E64" s="77"/>
    </row>
    <row r="65" spans="1:5" ht="18.5" x14ac:dyDescent="0.45">
      <c r="A65" s="106">
        <v>202111101</v>
      </c>
      <c r="B65" s="55" t="s">
        <v>660</v>
      </c>
      <c r="C65" t="str">
        <f>VLOOKUP(B65,summary!$A$5:$B$5006,2,0)</f>
        <v>Chendol浆咯</v>
      </c>
      <c r="D65" s="55">
        <v>2</v>
      </c>
      <c r="E65" s="77"/>
    </row>
    <row r="66" spans="1:5" ht="18.5" x14ac:dyDescent="0.45">
      <c r="A66" s="106">
        <v>202111101</v>
      </c>
      <c r="B66" s="55" t="s">
        <v>351</v>
      </c>
      <c r="C66" t="str">
        <f>VLOOKUP(B66,summary!$A$5:$B$5006,2,0)</f>
        <v>Dried Longan 龙眼干</v>
      </c>
      <c r="D66" s="55">
        <v>1</v>
      </c>
      <c r="E66" s="77"/>
    </row>
    <row r="67" spans="1:5" ht="18.5" x14ac:dyDescent="0.45">
      <c r="A67" s="106">
        <v>202111101</v>
      </c>
      <c r="B67" s="55" t="s">
        <v>520</v>
      </c>
      <c r="C67" t="str">
        <f>VLOOKUP(B67,summary!$A$5:$B$5006,2,0)</f>
        <v>小麦草</v>
      </c>
      <c r="D67" s="55">
        <v>1</v>
      </c>
      <c r="E67" s="77"/>
    </row>
    <row r="68" spans="1:5" ht="18.5" x14ac:dyDescent="0.45">
      <c r="A68" s="106">
        <v>202111101</v>
      </c>
      <c r="B68" s="55" t="s">
        <v>433</v>
      </c>
      <c r="C68" t="str">
        <f>VLOOKUP(B68,summary!$A$5:$B$5006,2,0)</f>
        <v>Sea Coconut海底椰</v>
      </c>
      <c r="D68" s="91">
        <v>4</v>
      </c>
      <c r="E68" s="77"/>
    </row>
    <row r="69" spans="1:5" ht="18.5" x14ac:dyDescent="0.45">
      <c r="A69" s="106">
        <v>202111101</v>
      </c>
      <c r="B69" s="55" t="s">
        <v>436</v>
      </c>
      <c r="C69" t="str">
        <f>VLOOKUP(B69,summary!$A$5:$B$5006,2,0)</f>
        <v>Nata De Coco椰果芊 15mm</v>
      </c>
      <c r="D69" s="91">
        <v>2</v>
      </c>
      <c r="E69" s="77"/>
    </row>
    <row r="70" spans="1:5" ht="18.5" x14ac:dyDescent="0.45">
      <c r="A70" s="106">
        <v>202111101</v>
      </c>
      <c r="B70" s="55" t="s">
        <v>457</v>
      </c>
      <c r="C70" t="str">
        <f>VLOOKUP(B70,summary!$A$5:$B$5006,2,0)</f>
        <v>Fruit Cocktail杂果</v>
      </c>
      <c r="D70" s="91">
        <v>1</v>
      </c>
      <c r="E70" s="77"/>
    </row>
    <row r="71" spans="1:5" ht="18.5" x14ac:dyDescent="0.45">
      <c r="A71" s="106">
        <v>202111102</v>
      </c>
      <c r="B71" s="55" t="s">
        <v>648</v>
      </c>
      <c r="C71" t="str">
        <f>VLOOKUP(B71,summary!$A$5:$B$5006,2,0)</f>
        <v>Strawberry Puree草莓</v>
      </c>
      <c r="D71" s="91">
        <v>1</v>
      </c>
      <c r="E71" s="77"/>
    </row>
    <row r="72" spans="1:5" ht="18.5" x14ac:dyDescent="0.45">
      <c r="A72" s="106">
        <v>202111102</v>
      </c>
      <c r="B72" s="55" t="s">
        <v>331</v>
      </c>
      <c r="C72" t="str">
        <f>VLOOKUP(B72,summary!$A$5:$B$5006,2,0)</f>
        <v>Black Glutinous Rice 黑糯米</v>
      </c>
      <c r="D72" s="91">
        <v>2</v>
      </c>
      <c r="E72" s="77"/>
    </row>
    <row r="73" spans="1:5" ht="18.5" x14ac:dyDescent="0.45">
      <c r="A73" s="106">
        <v>202111102</v>
      </c>
      <c r="B73" s="55" t="s">
        <v>660</v>
      </c>
      <c r="C73" t="str">
        <f>VLOOKUP(B73,summary!$A$5:$B$5006,2,0)</f>
        <v>Chendol浆咯</v>
      </c>
      <c r="D73" s="91">
        <v>1</v>
      </c>
      <c r="E73" s="77"/>
    </row>
    <row r="74" spans="1:5" ht="18.5" x14ac:dyDescent="0.45">
      <c r="A74" s="106">
        <v>202111102</v>
      </c>
      <c r="B74" s="55" t="s">
        <v>351</v>
      </c>
      <c r="C74" t="str">
        <f>VLOOKUP(B74,summary!$A$5:$B$5006,2,0)</f>
        <v>Dried Longan 龙眼干</v>
      </c>
      <c r="D74" s="91">
        <v>3</v>
      </c>
      <c r="E74" s="77"/>
    </row>
    <row r="75" spans="1:5" ht="18.5" x14ac:dyDescent="0.45">
      <c r="A75" s="106">
        <v>202111102</v>
      </c>
      <c r="B75" s="55" t="s">
        <v>289</v>
      </c>
      <c r="C75" t="str">
        <f>VLOOKUP(B75,summary!$A$5:$B$5006,2,0)</f>
        <v>Atap Seeds in Syrup亚嗒子</v>
      </c>
      <c r="D75" s="91">
        <v>2</v>
      </c>
      <c r="E75" s="77"/>
    </row>
    <row r="76" spans="1:5" ht="18.5" x14ac:dyDescent="0.45">
      <c r="A76" s="106">
        <v>202111102</v>
      </c>
      <c r="B76" s="55" t="s">
        <v>313</v>
      </c>
      <c r="C76" t="str">
        <f>VLOOKUP(B76,summary!$A$5:$B$5006,2,0)</f>
        <v>Green Bean 绿豆</v>
      </c>
      <c r="D76" s="91">
        <v>1</v>
      </c>
      <c r="E76" s="77"/>
    </row>
    <row r="77" spans="1:5" ht="18.5" x14ac:dyDescent="0.45">
      <c r="A77" s="106">
        <v>202111102</v>
      </c>
      <c r="B77" s="55" t="s">
        <v>338</v>
      </c>
      <c r="C77" t="str">
        <f>VLOOKUP(B77,summary!$A$5:$B$5006,2,0)</f>
        <v>White Wheat 大麦</v>
      </c>
      <c r="D77" s="91">
        <v>1</v>
      </c>
      <c r="E77" s="77"/>
    </row>
    <row r="78" spans="1:5" ht="18.5" x14ac:dyDescent="0.45">
      <c r="A78" s="106">
        <v>202111102</v>
      </c>
      <c r="B78" s="55" t="s">
        <v>340</v>
      </c>
      <c r="C78" t="str">
        <f>VLOOKUP(B78,summary!$A$5:$B$5006,2,0)</f>
        <v>Pearl Barley 薏米</v>
      </c>
      <c r="D78" s="91">
        <v>1</v>
      </c>
      <c r="E78" s="77"/>
    </row>
    <row r="79" spans="1:5" ht="18.5" x14ac:dyDescent="0.45">
      <c r="A79" s="106">
        <v>202111102</v>
      </c>
      <c r="B79" s="55" t="s">
        <v>368</v>
      </c>
      <c r="C79" t="str">
        <f>VLOOKUP(B79,summary!$A$5:$B$5006,2,0)</f>
        <v>GingKo Nut白果粒</v>
      </c>
      <c r="D79" s="91">
        <v>1</v>
      </c>
      <c r="E79" s="77"/>
    </row>
    <row r="80" spans="1:5" ht="18.5" x14ac:dyDescent="0.45">
      <c r="A80" s="106">
        <v>202111102</v>
      </c>
      <c r="B80" s="55" t="s">
        <v>559</v>
      </c>
      <c r="C80" t="str">
        <f>VLOOKUP(B80,summary!$A$5:$B$5006,2,0)</f>
        <v>Sweet Potato 番薯</v>
      </c>
      <c r="D80" s="91">
        <v>30</v>
      </c>
      <c r="E80" s="77"/>
    </row>
    <row r="81" spans="1:5" ht="18.5" x14ac:dyDescent="0.45">
      <c r="A81" s="106">
        <v>202111102</v>
      </c>
      <c r="B81" s="55" t="s">
        <v>562</v>
      </c>
      <c r="C81" t="str">
        <f>VLOOKUP(B81,summary!$A$5:$B$5006,2,0)</f>
        <v>Yam 芋头</v>
      </c>
      <c r="D81" s="91">
        <v>5</v>
      </c>
      <c r="E81" s="77"/>
    </row>
    <row r="82" spans="1:5" ht="18.5" x14ac:dyDescent="0.45">
      <c r="A82" s="106">
        <v>202111102</v>
      </c>
      <c r="B82" s="55" t="s">
        <v>566</v>
      </c>
      <c r="C82" t="str">
        <f>VLOOKUP(B82,summary!$A$5:$B$5006,2,0)</f>
        <v>Lime 酸甘</v>
      </c>
      <c r="D82" s="91">
        <v>2</v>
      </c>
      <c r="E82" s="77"/>
    </row>
    <row r="83" spans="1:5" ht="18.5" x14ac:dyDescent="0.45">
      <c r="A83" s="106">
        <v>202111102</v>
      </c>
      <c r="B83" s="55" t="s">
        <v>492</v>
      </c>
      <c r="C83" t="str">
        <f>VLOOKUP(B83,summary!$A$5:$B$5006,2,0)</f>
        <v>Water Chestnut 马蹄 - 箱</v>
      </c>
      <c r="D83" s="91">
        <v>1</v>
      </c>
      <c r="E83" s="77"/>
    </row>
    <row r="84" spans="1:5" ht="18.5" x14ac:dyDescent="0.45">
      <c r="A84" s="106">
        <v>202111102</v>
      </c>
      <c r="B84" s="55" t="s">
        <v>565</v>
      </c>
      <c r="C84" t="str">
        <f>VLOOKUP(B84,summary!$A$5:$B$5006,2,0)</f>
        <v>Pandan Leaf 班兰叶</v>
      </c>
      <c r="D84" s="91">
        <v>3</v>
      </c>
      <c r="E84" s="77"/>
    </row>
    <row r="85" spans="1:5" ht="18.5" x14ac:dyDescent="0.45">
      <c r="A85" s="106">
        <v>202111102</v>
      </c>
      <c r="B85" s="55" t="s">
        <v>537</v>
      </c>
      <c r="C85" t="str">
        <f>VLOOKUP(B85,summary!$A$5:$B$5006,2,0)</f>
        <v>Fine Sugar 白糖</v>
      </c>
      <c r="D85" s="91">
        <v>2</v>
      </c>
      <c r="E85" s="77"/>
    </row>
    <row r="86" spans="1:5" ht="18.5" x14ac:dyDescent="0.45">
      <c r="A86" s="106">
        <v>202111103</v>
      </c>
      <c r="B86" s="55" t="s">
        <v>643</v>
      </c>
      <c r="C86" t="str">
        <f>VLOOKUP(B86,summary!$A$5:$B$5006,2,0)</f>
        <v>Fresh Soursop 红毛榴莲(无)</v>
      </c>
      <c r="D86" s="91">
        <v>2</v>
      </c>
      <c r="E86" s="77"/>
    </row>
    <row r="87" spans="1:5" ht="18.5" x14ac:dyDescent="0.45">
      <c r="A87" s="106">
        <v>202111103</v>
      </c>
      <c r="B87" s="55" t="s">
        <v>665</v>
      </c>
      <c r="C87" t="str">
        <f>VLOOKUP(B87,summary!$A$5:$B$5006,2,0)</f>
        <v>Coconut Sugar Syrup 椰糖汁G</v>
      </c>
      <c r="D87" s="91">
        <v>6</v>
      </c>
      <c r="E87" s="77"/>
    </row>
    <row r="88" spans="1:5" ht="18.5" x14ac:dyDescent="0.45">
      <c r="A88" s="106">
        <v>202111103</v>
      </c>
      <c r="B88" s="55" t="s">
        <v>450</v>
      </c>
      <c r="C88" t="str">
        <f>VLOOKUP(B88,summary!$A$5:$B$5006,2,0)</f>
        <v>Lychee in Syrup荔枝</v>
      </c>
      <c r="D88" s="91">
        <v>2</v>
      </c>
      <c r="E88" s="77"/>
    </row>
    <row r="89" spans="1:5" ht="18.5" x14ac:dyDescent="0.45">
      <c r="A89" s="106">
        <v>202111104</v>
      </c>
      <c r="B89" s="55" t="s">
        <v>502</v>
      </c>
      <c r="C89" t="str">
        <f>VLOOKUP(B89,summary!$A$5:$B$5006,2,0)</f>
        <v>Lime Juice 柠檬汁</v>
      </c>
      <c r="D89" s="91">
        <v>1</v>
      </c>
      <c r="E89" s="77"/>
    </row>
    <row r="90" spans="1:5" ht="18.5" x14ac:dyDescent="0.45">
      <c r="A90" s="106">
        <v>202111104</v>
      </c>
      <c r="B90" s="55" t="s">
        <v>505</v>
      </c>
      <c r="C90" t="str">
        <f>VLOOKUP(B90,summary!$A$5:$B$5006,2,0)</f>
        <v>Calamansi Juice 酸柑水</v>
      </c>
      <c r="D90" s="91">
        <v>1</v>
      </c>
      <c r="E90" s="77"/>
    </row>
    <row r="91" spans="1:5" ht="18.5" x14ac:dyDescent="0.45">
      <c r="A91" s="106">
        <v>202111104</v>
      </c>
      <c r="B91" s="55" t="s">
        <v>537</v>
      </c>
      <c r="C91" t="str">
        <f>VLOOKUP(B91,summary!$A$5:$B$5006,2,0)</f>
        <v>Fine Sugar 白糖</v>
      </c>
      <c r="D91" s="91">
        <v>2</v>
      </c>
      <c r="E91" s="77"/>
    </row>
    <row r="92" spans="1:5" ht="18.5" x14ac:dyDescent="0.45">
      <c r="A92" s="106">
        <v>202111104</v>
      </c>
      <c r="B92" s="55" t="s">
        <v>559</v>
      </c>
      <c r="C92" t="str">
        <f>VLOOKUP(B92,summary!$A$5:$B$5006,2,0)</f>
        <v>Sweet Potato 番薯</v>
      </c>
      <c r="D92" s="91">
        <v>10</v>
      </c>
      <c r="E92" s="77"/>
    </row>
    <row r="93" spans="1:5" ht="18.5" x14ac:dyDescent="0.45">
      <c r="A93" s="106">
        <v>202111104</v>
      </c>
      <c r="B93" s="55" t="s">
        <v>565</v>
      </c>
      <c r="C93" t="str">
        <f>VLOOKUP(B93,summary!$A$5:$B$5006,2,0)</f>
        <v>Pandan Leaf 班兰叶</v>
      </c>
      <c r="D93" s="91">
        <v>10</v>
      </c>
      <c r="E93" s="77"/>
    </row>
    <row r="94" spans="1:5" ht="18.5" x14ac:dyDescent="0.45">
      <c r="A94" s="106">
        <v>202111104</v>
      </c>
      <c r="B94" s="55" t="s">
        <v>565</v>
      </c>
      <c r="C94" t="str">
        <f>VLOOKUP(B94,summary!$A$5:$B$5006,2,0)</f>
        <v>Pandan Leaf 班兰叶</v>
      </c>
      <c r="D94" s="91">
        <v>1</v>
      </c>
      <c r="E94" s="77"/>
    </row>
    <row r="95" spans="1:5" ht="18.5" x14ac:dyDescent="0.45">
      <c r="A95" s="106">
        <v>202111106</v>
      </c>
      <c r="B95" s="55" t="s">
        <v>660</v>
      </c>
      <c r="C95" t="str">
        <f>VLOOKUP(B95,summary!$A$5:$B$5006,2,0)</f>
        <v>Chendol浆咯</v>
      </c>
      <c r="D95" s="91">
        <v>2</v>
      </c>
      <c r="E95" s="77"/>
    </row>
    <row r="96" spans="1:5" ht="18.5" customHeight="1" x14ac:dyDescent="0.45">
      <c r="A96" s="106">
        <v>202111106</v>
      </c>
      <c r="B96" s="55" t="s">
        <v>200</v>
      </c>
      <c r="C96" t="str">
        <f>VLOOKUP(B96,summary!$A$5:$B$5006,2,0)</f>
        <v>Tadpole蝌蚪</v>
      </c>
      <c r="D96" s="91">
        <v>2</v>
      </c>
      <c r="E96" s="77"/>
    </row>
    <row r="97" spans="1:5" ht="18.5" customHeight="1" x14ac:dyDescent="0.45">
      <c r="A97" s="106">
        <v>202111106</v>
      </c>
      <c r="B97" s="55" t="s">
        <v>291</v>
      </c>
      <c r="C97" t="str">
        <f>VLOOKUP(B97,summary!$A$5:$B$5006,2,0)</f>
        <v>Atap Seeds in Syrup亚嗒子</v>
      </c>
      <c r="D97" s="91">
        <v>1</v>
      </c>
      <c r="E97" s="77"/>
    </row>
    <row r="98" spans="1:5" ht="18.5" customHeight="1" x14ac:dyDescent="0.45">
      <c r="A98" s="106">
        <v>202111106</v>
      </c>
      <c r="B98" s="55" t="s">
        <v>322</v>
      </c>
      <c r="C98" t="str">
        <f>VLOOKUP(B98,summary!$A$5:$B$5006,2,0)</f>
        <v>Split Green Mung Bean豆畔</v>
      </c>
      <c r="D98" s="91">
        <v>1</v>
      </c>
      <c r="E98" s="77"/>
    </row>
    <row r="99" spans="1:5" ht="18.5" customHeight="1" x14ac:dyDescent="0.45">
      <c r="A99" s="106">
        <v>202111106</v>
      </c>
      <c r="B99" s="55" t="s">
        <v>331</v>
      </c>
      <c r="C99" t="str">
        <f>VLOOKUP(B99,summary!$A$5:$B$5006,2,0)</f>
        <v>Black Glutinous Rice 黑糯米</v>
      </c>
      <c r="D99" s="91">
        <v>1</v>
      </c>
      <c r="E99" s="77"/>
    </row>
    <row r="100" spans="1:5" ht="18.5" customHeight="1" x14ac:dyDescent="0.45">
      <c r="A100" s="106">
        <v>202111106</v>
      </c>
      <c r="B100" s="55" t="s">
        <v>340</v>
      </c>
      <c r="C100" t="str">
        <f>VLOOKUP(B100,summary!$A$5:$B$5006,2,0)</f>
        <v>Pearl Barley 薏米</v>
      </c>
      <c r="D100" s="91">
        <v>1</v>
      </c>
      <c r="E100" s="77"/>
    </row>
    <row r="101" spans="1:5" ht="18.5" customHeight="1" x14ac:dyDescent="0.45">
      <c r="A101" s="106">
        <v>202111106</v>
      </c>
      <c r="B101" s="55" t="s">
        <v>347</v>
      </c>
      <c r="C101" t="str">
        <f>VLOOKUP(B101,summary!$A$5:$B$5006,2,0)</f>
        <v>Small Sago 小丸</v>
      </c>
      <c r="D101" s="91">
        <v>1</v>
      </c>
      <c r="E101" s="77"/>
    </row>
    <row r="102" spans="1:5" ht="18.5" customHeight="1" x14ac:dyDescent="0.45">
      <c r="A102" s="106">
        <v>202111106</v>
      </c>
      <c r="B102" s="55" t="s">
        <v>364</v>
      </c>
      <c r="C102" t="str">
        <f>VLOOKUP(B102,summary!$A$5:$B$5006,2,0)</f>
        <v>Red Date 红枣</v>
      </c>
      <c r="D102" s="91">
        <v>1</v>
      </c>
      <c r="E102" s="77"/>
    </row>
    <row r="103" spans="1:5" ht="18.5" customHeight="1" x14ac:dyDescent="0.45">
      <c r="A103" s="106">
        <v>202111106</v>
      </c>
      <c r="B103" s="55" t="s">
        <v>473</v>
      </c>
      <c r="C103" t="str">
        <f>VLOOKUP(B103,summary!$A$5:$B$5006,2,0)</f>
        <v>Carnation Milk三花淡奶水</v>
      </c>
      <c r="D103" s="91">
        <v>12</v>
      </c>
      <c r="E103" s="77"/>
    </row>
    <row r="104" spans="1:5" ht="18.5" customHeight="1" x14ac:dyDescent="0.45">
      <c r="A104" s="106">
        <v>202111106</v>
      </c>
      <c r="B104" s="55" t="s">
        <v>533</v>
      </c>
      <c r="C104" t="str">
        <f>VLOOKUP(B104,summary!$A$5:$B$5006,2,0)</f>
        <v>Brown Sugar 黑糖</v>
      </c>
      <c r="D104" s="91">
        <v>1</v>
      </c>
      <c r="E104" s="77"/>
    </row>
    <row r="105" spans="1:5" ht="18.5" customHeight="1" x14ac:dyDescent="0.45">
      <c r="A105" s="106">
        <v>202111106</v>
      </c>
      <c r="B105" s="55" t="s">
        <v>537</v>
      </c>
      <c r="C105" t="str">
        <f>VLOOKUP(B105,summary!$A$5:$B$5006,2,0)</f>
        <v>Fine Sugar 白糖</v>
      </c>
      <c r="D105" s="78">
        <v>1</v>
      </c>
      <c r="E105" s="77"/>
    </row>
    <row r="106" spans="1:5" ht="18.5" customHeight="1" x14ac:dyDescent="0.45">
      <c r="A106" s="106">
        <v>202111107</v>
      </c>
      <c r="B106" s="55" t="s">
        <v>662</v>
      </c>
      <c r="C106" t="str">
        <f>VLOOKUP(B106,summary!$A$5:$B$5006,2,0)</f>
        <v>Coconut Sugar Syrup 椰糖汁</v>
      </c>
      <c r="D106" s="78">
        <v>1</v>
      </c>
      <c r="E106" s="77"/>
    </row>
    <row r="107" spans="1:5" ht="18.5" customHeight="1" x14ac:dyDescent="0.45">
      <c r="A107" s="106">
        <v>202111107</v>
      </c>
      <c r="B107" s="55" t="s">
        <v>289</v>
      </c>
      <c r="C107" t="str">
        <f>VLOOKUP(B107,summary!$A$5:$B$5006,2,0)</f>
        <v>Atap Seeds in Syrup亚嗒子</v>
      </c>
      <c r="D107" s="78">
        <v>1</v>
      </c>
      <c r="E107" s="77"/>
    </row>
    <row r="108" spans="1:5" ht="18.5" customHeight="1" x14ac:dyDescent="0.45">
      <c r="A108" s="106">
        <v>202111107</v>
      </c>
      <c r="B108" s="55" t="s">
        <v>351</v>
      </c>
      <c r="C108" t="str">
        <f>VLOOKUP(B108,summary!$A$5:$B$5006,2,0)</f>
        <v>Dried Longan 龙眼干</v>
      </c>
      <c r="D108" s="78">
        <v>2</v>
      </c>
      <c r="E108" s="77"/>
    </row>
    <row r="109" spans="1:5" ht="18.5" customHeight="1" x14ac:dyDescent="0.45">
      <c r="A109" s="106">
        <v>202111107</v>
      </c>
      <c r="B109" s="55" t="s">
        <v>433</v>
      </c>
      <c r="C109" t="str">
        <f>VLOOKUP(B109,summary!$A$5:$B$5006,2,0)</f>
        <v>Sea Coconut海底椰</v>
      </c>
      <c r="D109" s="78">
        <v>1</v>
      </c>
      <c r="E109" s="77"/>
    </row>
    <row r="110" spans="1:5" ht="18.5" customHeight="1" x14ac:dyDescent="0.45">
      <c r="A110" s="106">
        <v>202111107</v>
      </c>
      <c r="B110" s="55" t="s">
        <v>497</v>
      </c>
      <c r="C110" t="str">
        <f>VLOOKUP(B110,summary!$A$5:$B$5006,2,0)</f>
        <v>Coconut Milk 椰浆</v>
      </c>
      <c r="D110" s="78">
        <v>1</v>
      </c>
      <c r="E110" s="77"/>
    </row>
    <row r="111" spans="1:5" ht="18.5" customHeight="1" x14ac:dyDescent="0.45">
      <c r="A111" s="106">
        <v>202111107</v>
      </c>
      <c r="B111" s="55" t="s">
        <v>537</v>
      </c>
      <c r="C111" t="str">
        <f>VLOOKUP(B111,summary!$A$5:$B$5006,2,0)</f>
        <v>Fine Sugar 白糖</v>
      </c>
      <c r="D111" s="78">
        <v>2</v>
      </c>
      <c r="E111" s="77"/>
    </row>
    <row r="112" spans="1:5" ht="18.5" customHeight="1" x14ac:dyDescent="0.45">
      <c r="A112" s="106">
        <v>202111107</v>
      </c>
      <c r="B112" s="55" t="s">
        <v>565</v>
      </c>
      <c r="C112" t="str">
        <f>VLOOKUP(B112,summary!$A$5:$B$5006,2,0)</f>
        <v>Pandan Leaf 班兰叶</v>
      </c>
      <c r="D112" s="78">
        <v>1</v>
      </c>
      <c r="E112" s="77"/>
    </row>
    <row r="113" spans="1:5" ht="18.5" customHeight="1" x14ac:dyDescent="0.45">
      <c r="A113" s="106">
        <v>202111107</v>
      </c>
      <c r="B113" s="55" t="s">
        <v>305</v>
      </c>
      <c r="C113" t="str">
        <f>VLOOKUP(B113,summary!$A$5:$B$5006,2,0)</f>
        <v>Small Red Bean小红豆</v>
      </c>
      <c r="D113" s="78">
        <v>1</v>
      </c>
      <c r="E113" s="77"/>
    </row>
    <row r="114" spans="1:5" ht="18.5" customHeight="1" x14ac:dyDescent="0.45">
      <c r="A114" s="106">
        <v>202111108</v>
      </c>
      <c r="B114" s="55" t="s">
        <v>660</v>
      </c>
      <c r="C114" t="str">
        <f>VLOOKUP(B114,summary!$A$5:$B$5006,2,0)</f>
        <v>Chendol浆咯</v>
      </c>
      <c r="D114" s="78">
        <v>1</v>
      </c>
      <c r="E114" s="77"/>
    </row>
    <row r="115" spans="1:5" ht="18.5" customHeight="1" x14ac:dyDescent="0.45">
      <c r="A115" s="106">
        <v>202111108</v>
      </c>
      <c r="B115" s="55" t="s">
        <v>662</v>
      </c>
      <c r="C115" t="str">
        <f>VLOOKUP(B115,summary!$A$5:$B$5006,2,0)</f>
        <v>Coconut Sugar Syrup 椰糖汁</v>
      </c>
      <c r="D115" s="78">
        <v>2</v>
      </c>
      <c r="E115" s="77"/>
    </row>
    <row r="116" spans="1:5" ht="18.5" customHeight="1" x14ac:dyDescent="0.45">
      <c r="A116" s="106">
        <v>202111108</v>
      </c>
      <c r="B116" s="55" t="s">
        <v>200</v>
      </c>
      <c r="C116" t="str">
        <f>VLOOKUP(B116,summary!$A$5:$B$5006,2,0)</f>
        <v>Tadpole蝌蚪</v>
      </c>
      <c r="D116" s="78">
        <v>2</v>
      </c>
      <c r="E116" s="77"/>
    </row>
    <row r="117" spans="1:5" ht="18.5" customHeight="1" x14ac:dyDescent="0.45">
      <c r="A117" s="106">
        <v>202111108</v>
      </c>
      <c r="B117" s="55" t="s">
        <v>203</v>
      </c>
      <c r="C117" t="str">
        <f>VLOOKUP(B117,summary!$A$5:$B$5006,2,0)</f>
        <v>Honey Pearl - Black 蜜糖珍珠</v>
      </c>
      <c r="D117" s="78">
        <v>3</v>
      </c>
      <c r="E117" s="77"/>
    </row>
    <row r="118" spans="1:5" ht="18.5" customHeight="1" x14ac:dyDescent="0.45">
      <c r="A118" s="106">
        <v>202111108</v>
      </c>
      <c r="B118" s="55" t="s">
        <v>252</v>
      </c>
      <c r="C118" t="str">
        <f>VLOOKUP(B118,summary!$A$5:$B$5006,2,0)</f>
        <v>Sweet Potato Powder番薯粉</v>
      </c>
      <c r="D118" s="78">
        <v>2</v>
      </c>
      <c r="E118" s="77"/>
    </row>
    <row r="119" spans="1:5" ht="18.5" customHeight="1" x14ac:dyDescent="0.45">
      <c r="A119" s="106">
        <v>202111108</v>
      </c>
      <c r="B119" s="55" t="s">
        <v>294</v>
      </c>
      <c r="C119" t="str">
        <f>VLOOKUP(B119,summary!$A$5:$B$5006,2,0)</f>
        <v>Chin Chow  仙 草</v>
      </c>
      <c r="D119" s="78">
        <v>1</v>
      </c>
      <c r="E119" s="77"/>
    </row>
    <row r="120" spans="1:5" ht="18.5" customHeight="1" x14ac:dyDescent="0.45">
      <c r="A120" s="106">
        <v>202111108</v>
      </c>
      <c r="B120" s="55" t="s">
        <v>341</v>
      </c>
      <c r="C120" t="str">
        <f>VLOOKUP(B120,summary!$A$5:$B$5006,2,0)</f>
        <v>Pearl Barley 薏米</v>
      </c>
      <c r="D120" s="78">
        <v>3</v>
      </c>
      <c r="E120" s="77"/>
    </row>
    <row r="121" spans="1:5" ht="18.5" customHeight="1" x14ac:dyDescent="0.45">
      <c r="A121" s="106">
        <v>202111108</v>
      </c>
      <c r="B121" s="55" t="s">
        <v>345</v>
      </c>
      <c r="C121" t="str">
        <f>VLOOKUP(B121,summary!$A$5:$B$5006,2,0)</f>
        <v>Big Sago 大丸</v>
      </c>
      <c r="D121" s="78">
        <v>2</v>
      </c>
      <c r="E121" s="77"/>
    </row>
    <row r="122" spans="1:5" ht="18.5" customHeight="1" x14ac:dyDescent="0.45">
      <c r="A122" s="106">
        <v>202111108</v>
      </c>
      <c r="B122" s="55" t="s">
        <v>348</v>
      </c>
      <c r="C122" t="str">
        <f>VLOOKUP(B122,summary!$A$5:$B$5006,2,0)</f>
        <v>Small Sago 小丸</v>
      </c>
      <c r="D122" s="78">
        <v>2</v>
      </c>
      <c r="E122" s="77"/>
    </row>
    <row r="123" spans="1:5" ht="18.5" customHeight="1" x14ac:dyDescent="0.45">
      <c r="A123" s="106">
        <v>202111108</v>
      </c>
      <c r="B123" s="55" t="s">
        <v>361</v>
      </c>
      <c r="C123" t="str">
        <f>VLOOKUP(B123,summary!$A$5:$B$5006,2,0)</f>
        <v>Lotus Seed 莲子(无）</v>
      </c>
      <c r="D123" s="78">
        <v>1</v>
      </c>
      <c r="E123" s="77"/>
    </row>
    <row r="124" spans="1:5" ht="18.5" customHeight="1" x14ac:dyDescent="0.45">
      <c r="A124" s="106">
        <v>202111108</v>
      </c>
      <c r="B124" s="55" t="s">
        <v>433</v>
      </c>
      <c r="C124" t="str">
        <f>VLOOKUP(B124,summary!$A$5:$B$5006,2,0)</f>
        <v>Sea Coconut海底椰</v>
      </c>
      <c r="D124" s="78">
        <v>2</v>
      </c>
      <c r="E124" s="77"/>
    </row>
    <row r="125" spans="1:5" ht="18.5" customHeight="1" x14ac:dyDescent="0.45">
      <c r="A125" s="106">
        <v>202111108</v>
      </c>
      <c r="B125" s="55" t="s">
        <v>436</v>
      </c>
      <c r="C125" t="str">
        <f>VLOOKUP(B125,summary!$A$5:$B$5006,2,0)</f>
        <v>Nata De Coco椰果芊 15mm</v>
      </c>
      <c r="D125" s="78">
        <v>1</v>
      </c>
      <c r="E125" s="77"/>
    </row>
    <row r="126" spans="1:5" ht="18.5" customHeight="1" x14ac:dyDescent="0.45">
      <c r="A126" s="106">
        <v>202111108</v>
      </c>
      <c r="B126" s="55" t="s">
        <v>441</v>
      </c>
      <c r="C126" t="str">
        <f>VLOOKUP(B126,summary!$A$5:$B$5006,2,0)</f>
        <v>Longan in Syrup龙眼</v>
      </c>
      <c r="D126" s="78">
        <v>1</v>
      </c>
      <c r="E126" s="77"/>
    </row>
    <row r="127" spans="1:5" ht="18.5" customHeight="1" x14ac:dyDescent="0.45">
      <c r="A127" s="106">
        <v>202111108</v>
      </c>
      <c r="B127" s="55" t="s">
        <v>457</v>
      </c>
      <c r="C127" t="str">
        <f>VLOOKUP(B127,summary!$A$5:$B$5006,2,0)</f>
        <v>Fruit Cocktail杂果</v>
      </c>
      <c r="D127" s="78">
        <v>1</v>
      </c>
      <c r="E127" s="77"/>
    </row>
    <row r="128" spans="1:5" ht="18.5" customHeight="1" x14ac:dyDescent="0.45">
      <c r="A128" s="106">
        <v>202111108</v>
      </c>
      <c r="B128" s="55" t="s">
        <v>473</v>
      </c>
      <c r="C128" t="str">
        <f>VLOOKUP(B128,summary!$A$5:$B$5006,2,0)</f>
        <v>Carnation Milk三花淡奶水</v>
      </c>
      <c r="D128" s="78">
        <v>12</v>
      </c>
      <c r="E128" s="77"/>
    </row>
    <row r="129" spans="1:5" ht="18.5" customHeight="1" x14ac:dyDescent="0.45">
      <c r="A129" s="106">
        <v>202111108</v>
      </c>
      <c r="B129" s="55" t="s">
        <v>495</v>
      </c>
      <c r="C129" t="str">
        <f>VLOOKUP(B129,summary!$A$5:$B$5006,2,0)</f>
        <v>Coconut Milk 椰浆</v>
      </c>
      <c r="D129" s="78">
        <v>1</v>
      </c>
      <c r="E129" s="77"/>
    </row>
    <row r="130" spans="1:5" ht="18.5" customHeight="1" x14ac:dyDescent="0.45">
      <c r="A130" s="106">
        <v>202111108</v>
      </c>
      <c r="B130" s="55" t="s">
        <v>533</v>
      </c>
      <c r="C130" t="str">
        <f>VLOOKUP(B130,summary!$A$5:$B$5006,2,0)</f>
        <v>Brown Sugar 黑糖</v>
      </c>
      <c r="D130" s="78">
        <v>1</v>
      </c>
      <c r="E130" s="77"/>
    </row>
    <row r="131" spans="1:5" ht="18.5" customHeight="1" x14ac:dyDescent="0.45">
      <c r="A131" s="106">
        <v>202111108</v>
      </c>
      <c r="B131" s="55" t="s">
        <v>535</v>
      </c>
      <c r="C131" t="str">
        <f>VLOOKUP(B131,summary!$A$5:$B$5006,2,0)</f>
        <v>Red Sugar 赤糖</v>
      </c>
      <c r="D131" s="78">
        <v>1</v>
      </c>
      <c r="E131" s="77"/>
    </row>
    <row r="132" spans="1:5" ht="18.5" customHeight="1" x14ac:dyDescent="0.45">
      <c r="A132" s="106">
        <v>202111108</v>
      </c>
      <c r="B132" s="55" t="s">
        <v>541</v>
      </c>
      <c r="C132" t="str">
        <f>VLOOKUP(B132,summary!$A$5:$B$5006,2,0)</f>
        <v>Fine Sugar 白糖</v>
      </c>
      <c r="D132" s="78">
        <v>20</v>
      </c>
      <c r="E132" s="77"/>
    </row>
    <row r="133" spans="1:5" ht="18.5" customHeight="1" x14ac:dyDescent="0.45">
      <c r="A133" s="106">
        <v>202111108</v>
      </c>
      <c r="B133" s="55" t="s">
        <v>566</v>
      </c>
      <c r="C133" t="str">
        <f>VLOOKUP(B133,summary!$A$5:$B$5006,2,0)</f>
        <v>Lime 酸甘</v>
      </c>
      <c r="D133" s="78">
        <v>1</v>
      </c>
      <c r="E133" s="77"/>
    </row>
    <row r="134" spans="1:5" ht="18.5" customHeight="1" x14ac:dyDescent="0.45">
      <c r="A134" s="106">
        <v>202111108</v>
      </c>
      <c r="B134" s="55" t="s">
        <v>572</v>
      </c>
      <c r="C134" t="str">
        <f>VLOOKUP(B134,summary!$A$5:$B$5006,2,0)</f>
        <v>Ginger 老姜</v>
      </c>
      <c r="D134" s="78">
        <v>1</v>
      </c>
      <c r="E134" s="77"/>
    </row>
    <row r="135" spans="1:5" ht="18.5" customHeight="1" x14ac:dyDescent="0.45">
      <c r="A135" s="106">
        <v>202111108</v>
      </c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836C-E305-4334-8ED3-1828FA3826BB}">
  <dimension ref="A1:E56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/>
      <c r="B3" s="55"/>
      <c r="C3" t="e">
        <f>VLOOKUP(B3,summary!$A$5:$B$5006,2,0)</f>
        <v>#N/A</v>
      </c>
      <c r="D3" s="78"/>
      <c r="E3" s="77"/>
    </row>
    <row r="4" spans="1:5" ht="18.5" x14ac:dyDescent="0.45">
      <c r="A4" s="106"/>
      <c r="B4" s="55"/>
      <c r="C4" t="e">
        <f>VLOOKUP(B4,summary!$A$5:$B$5006,2,0)</f>
        <v>#N/A</v>
      </c>
      <c r="D4" s="78"/>
      <c r="E4" s="77"/>
    </row>
    <row r="5" spans="1:5" ht="18.5" x14ac:dyDescent="0.45">
      <c r="A5" s="106"/>
      <c r="B5" s="55"/>
      <c r="C5" t="e">
        <f>VLOOKUP(B5,summary!$A$5:$B$5006,2,0)</f>
        <v>#N/A</v>
      </c>
      <c r="D5" s="78"/>
      <c r="E5" s="77"/>
    </row>
    <row r="6" spans="1:5" ht="18.5" x14ac:dyDescent="0.45">
      <c r="A6" s="106"/>
      <c r="B6" s="55"/>
      <c r="C6" t="e">
        <f>VLOOKUP(B6,summary!$A$5:$B$5006,2,0)</f>
        <v>#N/A</v>
      </c>
      <c r="D6" s="78"/>
      <c r="E6" s="77"/>
    </row>
    <row r="7" spans="1:5" ht="18.5" x14ac:dyDescent="0.45">
      <c r="A7" s="106"/>
      <c r="B7" s="55"/>
      <c r="C7" t="e">
        <f>VLOOKUP(B7,summary!$A$5:$B$5006,2,0)</f>
        <v>#N/A</v>
      </c>
      <c r="D7" s="78"/>
      <c r="E7" s="77"/>
    </row>
    <row r="8" spans="1:5" ht="18.5" x14ac:dyDescent="0.45">
      <c r="A8" s="106"/>
      <c r="B8" s="55"/>
      <c r="C8" t="e">
        <f>VLOOKUP(B8,summary!$A$5:$B$5006,2,0)</f>
        <v>#N/A</v>
      </c>
      <c r="D8" s="78"/>
      <c r="E8" s="77"/>
    </row>
    <row r="9" spans="1:5" ht="18.5" x14ac:dyDescent="0.45">
      <c r="A9" s="106"/>
      <c r="B9" s="55"/>
      <c r="C9" t="e">
        <f>VLOOKUP(B9,summary!$A$5:$B$5006,2,0)</f>
        <v>#N/A</v>
      </c>
      <c r="D9" s="78"/>
      <c r="E9" s="77"/>
    </row>
    <row r="10" spans="1:5" ht="18.5" x14ac:dyDescent="0.45">
      <c r="A10" s="106"/>
      <c r="B10" s="55"/>
      <c r="C10" t="e">
        <f>VLOOKUP(B10,summary!$A$5:$B$5006,2,0)</f>
        <v>#N/A</v>
      </c>
      <c r="D10" s="78"/>
      <c r="E10" s="77"/>
    </row>
    <row r="11" spans="1:5" ht="18.5" x14ac:dyDescent="0.45">
      <c r="A11" s="106"/>
      <c r="B11" s="55"/>
      <c r="C11" t="e">
        <f>VLOOKUP(B11,summary!$A$5:$B$5006,2,0)</f>
        <v>#N/A</v>
      </c>
      <c r="D11" s="78"/>
      <c r="E11" s="77"/>
    </row>
    <row r="12" spans="1:5" ht="18.5" x14ac:dyDescent="0.45">
      <c r="A12" s="106"/>
      <c r="B12" s="55"/>
      <c r="C12" t="e">
        <f>VLOOKUP(B12,summary!$A$5:$B$5006,2,0)</f>
        <v>#N/A</v>
      </c>
      <c r="D12" s="78"/>
      <c r="E12" s="77"/>
    </row>
    <row r="13" spans="1:5" ht="18.5" x14ac:dyDescent="0.45">
      <c r="A13" s="106"/>
      <c r="B13" s="55"/>
      <c r="C13" t="e">
        <f>VLOOKUP(B13,summary!$A$5:$B$5006,2,0)</f>
        <v>#N/A</v>
      </c>
      <c r="D13" s="78"/>
      <c r="E13" s="77"/>
    </row>
    <row r="14" spans="1:5" ht="18.5" x14ac:dyDescent="0.45">
      <c r="A14" s="106"/>
      <c r="B14" s="55"/>
      <c r="C14" t="e">
        <f>VLOOKUP(B14,summary!$A$5:$B$5006,2,0)</f>
        <v>#N/A</v>
      </c>
      <c r="D14" s="78"/>
      <c r="E14" s="77"/>
    </row>
    <row r="15" spans="1:5" ht="18.5" x14ac:dyDescent="0.45">
      <c r="A15" s="106"/>
      <c r="B15" s="55"/>
      <c r="C15" t="e">
        <f>VLOOKUP(B15,summary!$A$5:$B$5006,2,0)</f>
        <v>#N/A</v>
      </c>
      <c r="D15" s="78"/>
      <c r="E15" s="77"/>
    </row>
    <row r="16" spans="1:5" ht="18.5" x14ac:dyDescent="0.45">
      <c r="A16" s="106"/>
      <c r="B16" s="55"/>
      <c r="C16" t="e">
        <f>VLOOKUP(B16,summary!$A$5:$B$5006,2,0)</f>
        <v>#N/A</v>
      </c>
      <c r="D16" s="78"/>
      <c r="E16" s="77"/>
    </row>
    <row r="17" spans="1:5" ht="18.5" x14ac:dyDescent="0.45">
      <c r="A17" s="106"/>
      <c r="B17" s="55"/>
      <c r="C17" t="e">
        <f>VLOOKUP(B17,summary!$A$5:$B$5006,2,0)</f>
        <v>#N/A</v>
      </c>
      <c r="D17" s="78"/>
      <c r="E17" s="77"/>
    </row>
    <row r="18" spans="1:5" ht="18.5" x14ac:dyDescent="0.45">
      <c r="A18" s="106"/>
      <c r="B18" s="55"/>
      <c r="C18" t="e">
        <f>VLOOKUP(B18,summary!$A$5:$B$5006,2,0)</f>
        <v>#N/A</v>
      </c>
      <c r="D18" s="78"/>
      <c r="E18" s="77"/>
    </row>
    <row r="19" spans="1:5" ht="18.5" x14ac:dyDescent="0.45">
      <c r="A19" s="106"/>
      <c r="B19" s="55"/>
      <c r="C19" t="e">
        <f>VLOOKUP(B19,summary!$A$5:$B$5006,2,0)</f>
        <v>#N/A</v>
      </c>
      <c r="D19" s="78"/>
      <c r="E19" s="77"/>
    </row>
    <row r="20" spans="1:5" ht="18.5" x14ac:dyDescent="0.45">
      <c r="A20" s="106"/>
      <c r="B20" s="55"/>
      <c r="C20" t="e">
        <f>VLOOKUP(B20,summary!$A$5:$B$5006,2,0)</f>
        <v>#N/A</v>
      </c>
      <c r="D20" s="78"/>
      <c r="E20" s="77"/>
    </row>
    <row r="21" spans="1:5" ht="18.5" x14ac:dyDescent="0.45">
      <c r="A21" s="106"/>
      <c r="B21" s="55"/>
      <c r="C21" t="e">
        <f>VLOOKUP(B21,summary!$A$5:$B$5006,2,0)</f>
        <v>#N/A</v>
      </c>
      <c r="D21" s="91"/>
      <c r="E21" s="77"/>
    </row>
    <row r="22" spans="1:5" ht="18.5" x14ac:dyDescent="0.45">
      <c r="A22" s="106"/>
      <c r="B22" s="55"/>
      <c r="C22" t="e">
        <f>VLOOKUP(B22,summary!$A$5:$B$5006,2,0)</f>
        <v>#N/A</v>
      </c>
      <c r="D22" s="91"/>
      <c r="E22" s="77"/>
    </row>
    <row r="23" spans="1:5" ht="18.5" x14ac:dyDescent="0.45">
      <c r="A23" s="106"/>
      <c r="B23" s="55"/>
      <c r="C23" t="e">
        <f>VLOOKUP(B23,summary!$A$5:$B$5006,2,0)</f>
        <v>#N/A</v>
      </c>
      <c r="D23" s="91"/>
      <c r="E23" s="77"/>
    </row>
    <row r="24" spans="1:5" ht="18.5" x14ac:dyDescent="0.45">
      <c r="A24" s="106"/>
      <c r="B24" s="55"/>
      <c r="C24" t="e">
        <f>VLOOKUP(B24,summary!$A$5:$B$5006,2,0)</f>
        <v>#N/A</v>
      </c>
      <c r="D24" s="91"/>
      <c r="E24" s="77"/>
    </row>
    <row r="25" spans="1:5" ht="18.5" x14ac:dyDescent="0.45">
      <c r="A25" s="106"/>
      <c r="B25" s="55"/>
      <c r="C25" t="e">
        <f>VLOOKUP(B25,summary!$A$5:$B$5006,2,0)</f>
        <v>#N/A</v>
      </c>
      <c r="D25" s="91"/>
      <c r="E25" s="77"/>
    </row>
    <row r="26" spans="1:5" ht="18.5" x14ac:dyDescent="0.45">
      <c r="A26" s="106"/>
      <c r="B26" s="55"/>
      <c r="C26" t="e">
        <f>VLOOKUP(B26,summary!$A$5:$B$5006,2,0)</f>
        <v>#N/A</v>
      </c>
      <c r="D26" s="91"/>
      <c r="E26" s="77"/>
    </row>
    <row r="27" spans="1:5" ht="18.5" x14ac:dyDescent="0.45">
      <c r="A27" s="106"/>
      <c r="B27" s="55"/>
      <c r="C27" t="e">
        <f>VLOOKUP(B27,summary!$A$5:$B$5006,2,0)</f>
        <v>#N/A</v>
      </c>
      <c r="D27" s="91"/>
      <c r="E27" s="77"/>
    </row>
    <row r="28" spans="1:5" ht="18.5" x14ac:dyDescent="0.45">
      <c r="A28" s="106"/>
      <c r="B28" s="55"/>
      <c r="C28" t="e">
        <f>VLOOKUP(B28,summary!$A$5:$B$5006,2,0)</f>
        <v>#N/A</v>
      </c>
      <c r="D28" s="91"/>
      <c r="E28" s="77"/>
    </row>
    <row r="29" spans="1:5" ht="18.5" x14ac:dyDescent="0.45">
      <c r="A29" s="106"/>
      <c r="B29" s="55"/>
      <c r="C29" t="e">
        <f>VLOOKUP(B29,summary!$A$5:$B$5006,2,0)</f>
        <v>#N/A</v>
      </c>
      <c r="D29" s="91"/>
      <c r="E29" s="77"/>
    </row>
    <row r="30" spans="1:5" ht="18.5" x14ac:dyDescent="0.45">
      <c r="A30" s="106"/>
      <c r="B30" s="55"/>
      <c r="C30" t="e">
        <f>VLOOKUP(B30,summary!$A$5:$B$5006,2,0)</f>
        <v>#N/A</v>
      </c>
      <c r="D30" s="91"/>
      <c r="E30" s="77"/>
    </row>
    <row r="31" spans="1:5" ht="18.5" x14ac:dyDescent="0.45">
      <c r="A31" s="106"/>
      <c r="B31" s="55"/>
      <c r="C31" t="e">
        <f>VLOOKUP(B31,summary!$A$5:$B$5006,2,0)</f>
        <v>#N/A</v>
      </c>
      <c r="D31" s="91"/>
      <c r="E31" s="77"/>
    </row>
    <row r="32" spans="1:5" ht="18.5" x14ac:dyDescent="0.45">
      <c r="A32" s="106"/>
      <c r="B32" s="55"/>
      <c r="C32" t="e">
        <f>VLOOKUP(B32,summary!$A$5:$B$5006,2,0)</f>
        <v>#N/A</v>
      </c>
      <c r="D32" s="91"/>
      <c r="E32" s="77"/>
    </row>
    <row r="33" spans="1:5" ht="18.5" x14ac:dyDescent="0.45">
      <c r="A33" s="106"/>
      <c r="B33" s="55"/>
      <c r="C33" t="e">
        <f>VLOOKUP(B33,summary!$A$5:$B$5006,2,0)</f>
        <v>#N/A</v>
      </c>
      <c r="D33" s="91"/>
      <c r="E33" s="77"/>
    </row>
    <row r="34" spans="1:5" ht="18.5" x14ac:dyDescent="0.45">
      <c r="A34" s="106"/>
      <c r="B34" s="55"/>
      <c r="C34" t="e">
        <f>VLOOKUP(B34,summary!$A$5:$B$5006,2,0)</f>
        <v>#N/A</v>
      </c>
      <c r="D34" s="91"/>
      <c r="E34" s="77"/>
    </row>
    <row r="35" spans="1:5" ht="18.5" x14ac:dyDescent="0.45">
      <c r="A35" s="106"/>
      <c r="B35" s="55"/>
      <c r="C35" t="e">
        <f>VLOOKUP(B35,summary!$A$5:$B$5006,2,0)</f>
        <v>#N/A</v>
      </c>
      <c r="D35" s="91"/>
      <c r="E35" s="77"/>
    </row>
    <row r="36" spans="1:5" ht="18.5" x14ac:dyDescent="0.45">
      <c r="A36" s="106"/>
      <c r="B36" s="55"/>
      <c r="C36" t="e">
        <f>VLOOKUP(B36,summary!$A$5:$B$5006,2,0)</f>
        <v>#N/A</v>
      </c>
      <c r="D36" s="91"/>
      <c r="E36" s="77"/>
    </row>
    <row r="37" spans="1:5" ht="18.5" x14ac:dyDescent="0.45">
      <c r="A37" s="106"/>
      <c r="B37" s="55"/>
      <c r="C37" t="e">
        <f>VLOOKUP(B37,summary!$A$5:$B$5006,2,0)</f>
        <v>#N/A</v>
      </c>
      <c r="D37" s="91"/>
      <c r="E37" s="77"/>
    </row>
    <row r="38" spans="1:5" ht="18.5" x14ac:dyDescent="0.45">
      <c r="A38" s="106"/>
      <c r="B38" s="55"/>
      <c r="C38" t="e">
        <f>VLOOKUP(B38,summary!$A$5:$B$5006,2,0)</f>
        <v>#N/A</v>
      </c>
      <c r="D38" s="91"/>
      <c r="E38" s="77"/>
    </row>
    <row r="39" spans="1:5" ht="18.5" x14ac:dyDescent="0.45">
      <c r="A39" s="106"/>
      <c r="B39" s="55"/>
      <c r="C39" t="e">
        <f>VLOOKUP(B39,summary!$A$5:$B$5006,2,0)</f>
        <v>#N/A</v>
      </c>
      <c r="D39" s="91"/>
      <c r="E39" s="77"/>
    </row>
    <row r="40" spans="1:5" ht="18.5" x14ac:dyDescent="0.45">
      <c r="A40" s="106"/>
      <c r="B40" s="55"/>
      <c r="C40" t="e">
        <f>VLOOKUP(B40,summary!$A$5:$B$5006,2,0)</f>
        <v>#N/A</v>
      </c>
      <c r="D40" s="91"/>
      <c r="E40" s="77"/>
    </row>
    <row r="41" spans="1:5" ht="18.5" x14ac:dyDescent="0.45">
      <c r="A41" s="106"/>
      <c r="B41" s="55"/>
      <c r="C41" t="e">
        <f>VLOOKUP(B41,summary!$A$5:$B$5006,2,0)</f>
        <v>#N/A</v>
      </c>
      <c r="D41" s="91"/>
      <c r="E41" s="77"/>
    </row>
    <row r="42" spans="1:5" ht="18.5" x14ac:dyDescent="0.45">
      <c r="A42" s="106"/>
      <c r="B42" s="55"/>
      <c r="C42" t="e">
        <f>VLOOKUP(B42,summary!$A$5:$B$5006,2,0)</f>
        <v>#N/A</v>
      </c>
      <c r="D42" s="91"/>
      <c r="E42" s="77"/>
    </row>
    <row r="43" spans="1:5" ht="18.5" x14ac:dyDescent="0.45">
      <c r="A43" s="106"/>
      <c r="B43" s="55"/>
      <c r="C43" t="e">
        <f>VLOOKUP(B43,summary!$A$5:$B$5006,2,0)</f>
        <v>#N/A</v>
      </c>
      <c r="D43" s="91"/>
      <c r="E43" s="77"/>
    </row>
    <row r="44" spans="1:5" ht="18.5" x14ac:dyDescent="0.45">
      <c r="A44" s="106"/>
      <c r="B44" s="55"/>
      <c r="C44" t="e">
        <f>VLOOKUP(B44,summary!$A$5:$B$5006,2,0)</f>
        <v>#N/A</v>
      </c>
      <c r="D44" s="91"/>
      <c r="E44" s="77"/>
    </row>
    <row r="45" spans="1:5" ht="18.5" x14ac:dyDescent="0.45">
      <c r="A45" s="106"/>
      <c r="B45" s="55"/>
      <c r="C45" t="e">
        <f>VLOOKUP(B45,summary!$A$5:$B$5006,2,0)</f>
        <v>#N/A</v>
      </c>
      <c r="D45" s="91"/>
      <c r="E45" s="77"/>
    </row>
    <row r="46" spans="1:5" ht="18.5" x14ac:dyDescent="0.45">
      <c r="A46" s="106"/>
      <c r="B46" s="55"/>
      <c r="C46" t="e">
        <f>VLOOKUP(B46,summary!$A$5:$B$5006,2,0)</f>
        <v>#N/A</v>
      </c>
      <c r="D46" s="91"/>
      <c r="E46" s="77"/>
    </row>
    <row r="47" spans="1:5" ht="18.5" x14ac:dyDescent="0.45">
      <c r="A47" s="106"/>
      <c r="B47" s="55"/>
      <c r="C47" t="e">
        <f>VLOOKUP(B47,summary!$A$5:$B$5006,2,0)</f>
        <v>#N/A</v>
      </c>
      <c r="D47" s="91"/>
      <c r="E47" s="77"/>
    </row>
    <row r="48" spans="1:5" ht="18.5" x14ac:dyDescent="0.45">
      <c r="A48" s="106"/>
      <c r="B48" s="55"/>
      <c r="C48" t="e">
        <f>VLOOKUP(B48,summary!$A$5:$B$5006,2,0)</f>
        <v>#N/A</v>
      </c>
      <c r="D48" s="91"/>
      <c r="E48" s="77"/>
    </row>
    <row r="49" spans="1:5" ht="18.5" x14ac:dyDescent="0.45">
      <c r="A49" s="106"/>
      <c r="B49" s="55"/>
      <c r="C49" t="e">
        <f>VLOOKUP(B49,summary!$A$5:$B$5006,2,0)</f>
        <v>#N/A</v>
      </c>
      <c r="D49" s="91"/>
      <c r="E49" s="77"/>
    </row>
    <row r="50" spans="1:5" ht="18.5" x14ac:dyDescent="0.45">
      <c r="A50" s="106"/>
      <c r="B50" s="55"/>
      <c r="C50" t="e">
        <f>VLOOKUP(B50,summary!$A$5:$B$5006,2,0)</f>
        <v>#N/A</v>
      </c>
      <c r="D50" s="91"/>
      <c r="E50" s="77"/>
    </row>
    <row r="51" spans="1:5" ht="18.5" x14ac:dyDescent="0.45">
      <c r="A51" s="106"/>
      <c r="B51" s="55"/>
      <c r="C51" t="e">
        <f>VLOOKUP(B51,summary!$A$5:$B$5006,2,0)</f>
        <v>#N/A</v>
      </c>
      <c r="D51" s="91"/>
      <c r="E51" s="77"/>
    </row>
    <row r="52" spans="1:5" ht="18.5" x14ac:dyDescent="0.45">
      <c r="A52" s="106"/>
      <c r="B52" s="55"/>
      <c r="C52" t="e">
        <f>VLOOKUP(B52,summary!$A$5:$B$5006,2,0)</f>
        <v>#N/A</v>
      </c>
      <c r="D52" s="91"/>
      <c r="E52" s="77"/>
    </row>
    <row r="53" spans="1:5" ht="18.5" x14ac:dyDescent="0.45">
      <c r="A53" s="106"/>
      <c r="B53" s="55"/>
      <c r="C53" t="e">
        <f>VLOOKUP(B53,summary!$A$5:$B$5006,2,0)</f>
        <v>#N/A</v>
      </c>
      <c r="D53" s="91"/>
      <c r="E53" s="77"/>
    </row>
    <row r="54" spans="1:5" ht="18.5" x14ac:dyDescent="0.45">
      <c r="A54" s="106"/>
      <c r="B54" s="55"/>
      <c r="C54" t="e">
        <f>VLOOKUP(B54,summary!$A$5:$B$5006,2,0)</f>
        <v>#N/A</v>
      </c>
      <c r="D54" s="91"/>
      <c r="E54" s="77"/>
    </row>
    <row r="55" spans="1:5" ht="18.5" x14ac:dyDescent="0.45">
      <c r="A55" s="106"/>
      <c r="B55" s="55"/>
      <c r="C55" t="e">
        <f>VLOOKUP(B55,summary!$A$5:$B$5006,2,0)</f>
        <v>#N/A</v>
      </c>
      <c r="D55" s="91"/>
      <c r="E55" s="77"/>
    </row>
    <row r="56" spans="1:5" ht="18.5" x14ac:dyDescent="0.45">
      <c r="A56" s="106"/>
      <c r="B56" s="55"/>
      <c r="C56" t="e">
        <f>VLOOKUP(B56,summary!$A$5:$B$5006,2,0)</f>
        <v>#N/A</v>
      </c>
      <c r="D56" s="91"/>
      <c r="E56" s="77"/>
    </row>
    <row r="57" spans="1:5" ht="18.5" x14ac:dyDescent="0.45">
      <c r="A57" s="106"/>
      <c r="B57" s="55"/>
      <c r="C57" t="e">
        <f>VLOOKUP(B57,summary!$A$5:$B$5006,2,0)</f>
        <v>#N/A</v>
      </c>
      <c r="D57" s="91"/>
      <c r="E57" s="77"/>
    </row>
    <row r="58" spans="1:5" ht="18.5" x14ac:dyDescent="0.45">
      <c r="A58" s="106"/>
      <c r="B58" s="55"/>
      <c r="C58" t="e">
        <f>VLOOKUP(B58,summary!$A$5:$B$5006,2,0)</f>
        <v>#N/A</v>
      </c>
      <c r="D58" s="55"/>
      <c r="E58" s="77"/>
    </row>
    <row r="59" spans="1:5" ht="18.5" x14ac:dyDescent="0.45">
      <c r="A59" s="106"/>
      <c r="B59" s="55"/>
      <c r="C59" t="e">
        <f>VLOOKUP(B59,summary!$A$5:$B$5006,2,0)</f>
        <v>#N/A</v>
      </c>
      <c r="D59" s="55"/>
      <c r="E59" s="77"/>
    </row>
    <row r="60" spans="1:5" ht="18.5" x14ac:dyDescent="0.45">
      <c r="A60" s="106"/>
      <c r="B60" s="55"/>
      <c r="C60" t="e">
        <f>VLOOKUP(B60,summary!$A$5:$B$5006,2,0)</f>
        <v>#N/A</v>
      </c>
      <c r="D60" s="55"/>
      <c r="E60" s="77"/>
    </row>
    <row r="61" spans="1:5" ht="18.5" x14ac:dyDescent="0.45">
      <c r="A61" s="106"/>
      <c r="B61" s="55"/>
      <c r="C61" t="e">
        <f>VLOOKUP(B61,summary!$A$5:$B$5006,2,0)</f>
        <v>#N/A</v>
      </c>
      <c r="D61" s="55"/>
      <c r="E61" s="77"/>
    </row>
    <row r="62" spans="1:5" ht="18.5" x14ac:dyDescent="0.45">
      <c r="A62" s="106"/>
      <c r="B62" s="55"/>
      <c r="C62" t="e">
        <f>VLOOKUP(B62,summary!$A$5:$B$5006,2,0)</f>
        <v>#N/A</v>
      </c>
      <c r="D62" s="55"/>
      <c r="E62" s="77"/>
    </row>
    <row r="63" spans="1:5" ht="18.5" x14ac:dyDescent="0.45">
      <c r="A63" s="106"/>
      <c r="B63" s="55"/>
      <c r="C63" t="e">
        <f>VLOOKUP(B63,summary!$A$5:$B$5006,2,0)</f>
        <v>#N/A</v>
      </c>
      <c r="D63" s="55"/>
      <c r="E63" s="77"/>
    </row>
    <row r="64" spans="1:5" ht="18.5" x14ac:dyDescent="0.45">
      <c r="A64" s="106"/>
      <c r="B64" s="55"/>
      <c r="C64" t="e">
        <f>VLOOKUP(B64,summary!$A$5:$B$5006,2,0)</f>
        <v>#N/A</v>
      </c>
      <c r="D64" s="55"/>
      <c r="E64" s="77"/>
    </row>
    <row r="65" spans="1:5" ht="18.5" x14ac:dyDescent="0.45">
      <c r="A65" s="106"/>
      <c r="B65" s="55"/>
      <c r="C65" t="e">
        <f>VLOOKUP(B65,summary!$A$5:$B$5006,2,0)</f>
        <v>#N/A</v>
      </c>
      <c r="D65" s="55"/>
      <c r="E65" s="77"/>
    </row>
    <row r="66" spans="1:5" ht="18.5" x14ac:dyDescent="0.45">
      <c r="A66" s="106"/>
      <c r="B66" s="55"/>
      <c r="C66" t="e">
        <f>VLOOKUP(B66,summary!$A$5:$B$5006,2,0)</f>
        <v>#N/A</v>
      </c>
      <c r="D66" s="55"/>
      <c r="E66" s="77"/>
    </row>
    <row r="67" spans="1:5" ht="18.5" x14ac:dyDescent="0.45">
      <c r="A67" s="106"/>
      <c r="B67" s="55"/>
      <c r="C67" t="e">
        <f>VLOOKUP(B67,summary!$A$5:$B$5006,2,0)</f>
        <v>#N/A</v>
      </c>
      <c r="D67" s="55"/>
      <c r="E67" s="77"/>
    </row>
    <row r="68" spans="1:5" ht="18.5" x14ac:dyDescent="0.45">
      <c r="A68" s="106"/>
      <c r="B68" s="55"/>
      <c r="C68" t="e">
        <f>VLOOKUP(B68,summary!$A$5:$B$5006,2,0)</f>
        <v>#N/A</v>
      </c>
      <c r="D68" s="91"/>
      <c r="E68" s="77"/>
    </row>
    <row r="69" spans="1:5" ht="18.5" x14ac:dyDescent="0.45">
      <c r="A69" s="106"/>
      <c r="B69" s="55"/>
      <c r="C69" t="e">
        <f>VLOOKUP(B69,summary!$A$5:$B$5006,2,0)</f>
        <v>#N/A</v>
      </c>
      <c r="D69" s="91"/>
      <c r="E69" s="77"/>
    </row>
    <row r="70" spans="1:5" ht="18.5" x14ac:dyDescent="0.45">
      <c r="A70" s="106"/>
      <c r="B70" s="55"/>
      <c r="C70" t="e">
        <f>VLOOKUP(B70,summary!$A$5:$B$5006,2,0)</f>
        <v>#N/A</v>
      </c>
      <c r="D70" s="91"/>
      <c r="E70" s="77"/>
    </row>
    <row r="71" spans="1:5" ht="18.5" x14ac:dyDescent="0.45">
      <c r="A71" s="106"/>
      <c r="B71" s="55"/>
      <c r="C71" t="e">
        <f>VLOOKUP(B71,summary!$A$5:$B$5006,2,0)</f>
        <v>#N/A</v>
      </c>
      <c r="D71" s="91"/>
      <c r="E71" s="77"/>
    </row>
    <row r="72" spans="1:5" ht="18.5" x14ac:dyDescent="0.45">
      <c r="A72" s="106"/>
      <c r="B72" s="55"/>
      <c r="C72" t="e">
        <f>VLOOKUP(B72,summary!$A$5:$B$5006,2,0)</f>
        <v>#N/A</v>
      </c>
      <c r="D72" s="91"/>
      <c r="E72" s="77"/>
    </row>
    <row r="73" spans="1:5" ht="18.5" x14ac:dyDescent="0.45">
      <c r="A73" s="106"/>
      <c r="B73" s="55"/>
      <c r="C73" t="e">
        <f>VLOOKUP(B73,summary!$A$5:$B$5006,2,0)</f>
        <v>#N/A</v>
      </c>
      <c r="D73" s="91"/>
      <c r="E73" s="77"/>
    </row>
    <row r="74" spans="1:5" ht="18.5" x14ac:dyDescent="0.45">
      <c r="A74" s="106"/>
      <c r="B74" s="55"/>
      <c r="C74" t="e">
        <f>VLOOKUP(B74,summary!$A$5:$B$5006,2,0)</f>
        <v>#N/A</v>
      </c>
      <c r="D74" s="91"/>
      <c r="E74" s="77"/>
    </row>
    <row r="75" spans="1:5" ht="18.5" x14ac:dyDescent="0.45">
      <c r="A75" s="106"/>
      <c r="B75" s="55"/>
      <c r="C75" t="e">
        <f>VLOOKUP(B75,summary!$A$5:$B$5006,2,0)</f>
        <v>#N/A</v>
      </c>
      <c r="D75" s="91"/>
      <c r="E75" s="77"/>
    </row>
    <row r="76" spans="1:5" ht="18.5" x14ac:dyDescent="0.45">
      <c r="A76" s="106"/>
      <c r="B76" s="55"/>
      <c r="C76" t="e">
        <f>VLOOKUP(B76,summary!$A$5:$B$5006,2,0)</f>
        <v>#N/A</v>
      </c>
      <c r="D76" s="91"/>
      <c r="E76" s="77"/>
    </row>
    <row r="77" spans="1:5" ht="18.5" x14ac:dyDescent="0.45">
      <c r="A77" s="106"/>
      <c r="B77" s="55"/>
      <c r="C77" t="e">
        <f>VLOOKUP(B77,summary!$A$5:$B$5006,2,0)</f>
        <v>#N/A</v>
      </c>
      <c r="D77" s="91"/>
      <c r="E77" s="77"/>
    </row>
    <row r="78" spans="1:5" ht="18.5" x14ac:dyDescent="0.45">
      <c r="A78" s="106"/>
      <c r="B78" s="55"/>
      <c r="C78" t="e">
        <f>VLOOKUP(B78,summary!$A$5:$B$5006,2,0)</f>
        <v>#N/A</v>
      </c>
      <c r="D78" s="91"/>
      <c r="E78" s="77"/>
    </row>
    <row r="79" spans="1:5" ht="18.5" x14ac:dyDescent="0.45">
      <c r="A79" s="106"/>
      <c r="B79" s="55"/>
      <c r="C79" t="e">
        <f>VLOOKUP(B79,summary!$A$5:$B$5006,2,0)</f>
        <v>#N/A</v>
      </c>
      <c r="D79" s="91"/>
      <c r="E79" s="77"/>
    </row>
    <row r="80" spans="1:5" ht="18.5" x14ac:dyDescent="0.45">
      <c r="A80" s="106"/>
      <c r="B80" s="55"/>
      <c r="C80" t="e">
        <f>VLOOKUP(B80,summary!$A$5:$B$5006,2,0)</f>
        <v>#N/A</v>
      </c>
      <c r="D80" s="91"/>
      <c r="E80" s="77"/>
    </row>
    <row r="81" spans="1:5" ht="18.5" x14ac:dyDescent="0.45">
      <c r="A81" s="106"/>
      <c r="B81" s="55"/>
      <c r="C81" t="e">
        <f>VLOOKUP(B81,summary!$A$5:$B$5006,2,0)</f>
        <v>#N/A</v>
      </c>
      <c r="D81" s="91"/>
      <c r="E81" s="77"/>
    </row>
    <row r="82" spans="1:5" ht="18.5" x14ac:dyDescent="0.45">
      <c r="A82" s="106"/>
      <c r="B82" s="55"/>
      <c r="C82" t="e">
        <f>VLOOKUP(B82,summary!$A$5:$B$5006,2,0)</f>
        <v>#N/A</v>
      </c>
      <c r="D82" s="91"/>
      <c r="E82" s="77"/>
    </row>
    <row r="83" spans="1:5" ht="18.5" x14ac:dyDescent="0.45">
      <c r="A83" s="106"/>
      <c r="B83" s="55"/>
      <c r="C83" t="e">
        <f>VLOOKUP(B83,summary!$A$5:$B$5006,2,0)</f>
        <v>#N/A</v>
      </c>
      <c r="D83" s="91"/>
      <c r="E83" s="77"/>
    </row>
    <row r="84" spans="1:5" ht="18.5" x14ac:dyDescent="0.45">
      <c r="A84" s="106"/>
      <c r="B84" s="55"/>
      <c r="C84" t="e">
        <f>VLOOKUP(B84,summary!$A$5:$B$5006,2,0)</f>
        <v>#N/A</v>
      </c>
      <c r="D84" s="91"/>
      <c r="E84" s="77"/>
    </row>
    <row r="85" spans="1:5" ht="18.5" x14ac:dyDescent="0.45">
      <c r="A85" s="106"/>
      <c r="B85" s="55"/>
      <c r="C85" t="e">
        <f>VLOOKUP(B85,summary!$A$5:$B$5006,2,0)</f>
        <v>#N/A</v>
      </c>
      <c r="D85" s="91"/>
      <c r="E85" s="77"/>
    </row>
    <row r="86" spans="1:5" ht="18.5" x14ac:dyDescent="0.45">
      <c r="A86" s="106"/>
      <c r="B86" s="55"/>
      <c r="C86" t="e">
        <f>VLOOKUP(B86,summary!$A$5:$B$5006,2,0)</f>
        <v>#N/A</v>
      </c>
      <c r="D86" s="91"/>
      <c r="E86" s="77"/>
    </row>
    <row r="87" spans="1:5" ht="18.5" x14ac:dyDescent="0.45">
      <c r="A87" s="106"/>
      <c r="B87" s="55"/>
      <c r="C87" t="e">
        <f>VLOOKUP(B87,summary!$A$5:$B$5006,2,0)</f>
        <v>#N/A</v>
      </c>
      <c r="D87" s="91"/>
      <c r="E87" s="77"/>
    </row>
    <row r="88" spans="1:5" ht="18.5" x14ac:dyDescent="0.45">
      <c r="A88" s="106"/>
      <c r="B88" s="55"/>
      <c r="C88" t="e">
        <f>VLOOKUP(B88,summary!$A$5:$B$5006,2,0)</f>
        <v>#N/A</v>
      </c>
      <c r="D88" s="91"/>
      <c r="E88" s="77"/>
    </row>
    <row r="89" spans="1:5" ht="18.5" x14ac:dyDescent="0.45">
      <c r="A89" s="106"/>
      <c r="B89" s="55"/>
      <c r="C89" t="e">
        <f>VLOOKUP(B89,summary!$A$5:$B$5006,2,0)</f>
        <v>#N/A</v>
      </c>
      <c r="D89" s="91"/>
      <c r="E89" s="77"/>
    </row>
    <row r="90" spans="1:5" ht="18.5" x14ac:dyDescent="0.45">
      <c r="A90" s="106"/>
      <c r="B90" s="55"/>
      <c r="C90" t="e">
        <f>VLOOKUP(B90,summary!$A$5:$B$5006,2,0)</f>
        <v>#N/A</v>
      </c>
      <c r="D90" s="91"/>
      <c r="E90" s="77"/>
    </row>
    <row r="91" spans="1:5" ht="18.5" x14ac:dyDescent="0.45">
      <c r="A91" s="106"/>
      <c r="B91" s="55"/>
      <c r="C91" t="e">
        <f>VLOOKUP(B91,summary!$A$5:$B$5006,2,0)</f>
        <v>#N/A</v>
      </c>
      <c r="D91" s="91"/>
      <c r="E91" s="77"/>
    </row>
    <row r="92" spans="1:5" ht="18.5" x14ac:dyDescent="0.45">
      <c r="A92" s="106"/>
      <c r="B92" s="55"/>
      <c r="C92" t="e">
        <f>VLOOKUP(B92,summary!$A$5:$B$5006,2,0)</f>
        <v>#N/A</v>
      </c>
      <c r="D92" s="91"/>
      <c r="E92" s="77"/>
    </row>
    <row r="93" spans="1:5" ht="18.5" x14ac:dyDescent="0.45">
      <c r="A93" s="106"/>
      <c r="B93" s="55"/>
      <c r="C93" t="e">
        <f>VLOOKUP(B93,summary!$A$5:$B$5006,2,0)</f>
        <v>#N/A</v>
      </c>
      <c r="D93" s="91"/>
      <c r="E93" s="77"/>
    </row>
    <row r="94" spans="1:5" ht="18.5" x14ac:dyDescent="0.45">
      <c r="A94" s="106"/>
      <c r="B94" s="55"/>
      <c r="C94" t="e">
        <f>VLOOKUP(B94,summary!$A$5:$B$5006,2,0)</f>
        <v>#N/A</v>
      </c>
      <c r="D94" s="91"/>
      <c r="E94" s="77"/>
    </row>
    <row r="95" spans="1:5" ht="18.5" x14ac:dyDescent="0.45">
      <c r="A95" s="106"/>
      <c r="B95" s="55"/>
      <c r="C95" t="e">
        <f>VLOOKUP(B95,summary!$A$5:$B$5006,2,0)</f>
        <v>#N/A</v>
      </c>
      <c r="D95" s="91"/>
      <c r="E95" s="77"/>
    </row>
    <row r="96" spans="1:5" ht="18.5" customHeight="1" x14ac:dyDescent="0.45">
      <c r="A96" s="106"/>
      <c r="B96" s="55"/>
      <c r="C96" t="e">
        <f>VLOOKUP(B96,summary!$A$5:$B$5006,2,0)</f>
        <v>#N/A</v>
      </c>
      <c r="D96" s="91"/>
      <c r="E96" s="77"/>
    </row>
    <row r="97" spans="1:5" ht="18.5" customHeight="1" x14ac:dyDescent="0.45">
      <c r="A97" s="106"/>
      <c r="B97" s="55"/>
      <c r="C97" t="e">
        <f>VLOOKUP(B97,summary!$A$5:$B$5006,2,0)</f>
        <v>#N/A</v>
      </c>
      <c r="D97" s="91"/>
      <c r="E97" s="77"/>
    </row>
    <row r="98" spans="1:5" ht="18.5" customHeight="1" x14ac:dyDescent="0.45">
      <c r="A98" s="106"/>
      <c r="B98" s="55"/>
      <c r="C98" t="e">
        <f>VLOOKUP(B98,summary!$A$5:$B$5006,2,0)</f>
        <v>#N/A</v>
      </c>
      <c r="D98" s="91"/>
      <c r="E98" s="77"/>
    </row>
    <row r="99" spans="1:5" ht="18.5" customHeight="1" x14ac:dyDescent="0.45">
      <c r="A99" s="106"/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/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/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/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/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/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158" priority="24"/>
  </conditionalFormatting>
  <conditionalFormatting sqref="B54">
    <cfRule type="duplicateValues" dxfId="157" priority="25"/>
  </conditionalFormatting>
  <conditionalFormatting sqref="B78">
    <cfRule type="duplicateValues" dxfId="156" priority="17"/>
  </conditionalFormatting>
  <conditionalFormatting sqref="B78">
    <cfRule type="duplicateValues" dxfId="155" priority="18"/>
  </conditionalFormatting>
  <conditionalFormatting sqref="B82">
    <cfRule type="duplicateValues" dxfId="154" priority="15"/>
  </conditionalFormatting>
  <conditionalFormatting sqref="B82">
    <cfRule type="duplicateValues" dxfId="153" priority="16"/>
  </conditionalFormatting>
  <conditionalFormatting sqref="B76">
    <cfRule type="duplicateValues" dxfId="152" priority="14"/>
  </conditionalFormatting>
  <conditionalFormatting sqref="B72">
    <cfRule type="duplicateValues" dxfId="151" priority="13"/>
  </conditionalFormatting>
  <conditionalFormatting sqref="B77">
    <cfRule type="duplicateValues" dxfId="150" priority="19"/>
  </conditionalFormatting>
  <conditionalFormatting sqref="B77 B70">
    <cfRule type="duplicateValues" dxfId="149" priority="20"/>
  </conditionalFormatting>
  <conditionalFormatting sqref="B82">
    <cfRule type="duplicateValues" dxfId="148" priority="10"/>
  </conditionalFormatting>
  <conditionalFormatting sqref="B82">
    <cfRule type="duplicateValues" dxfId="147" priority="11"/>
  </conditionalFormatting>
  <conditionalFormatting sqref="B78">
    <cfRule type="duplicateValues" dxfId="146" priority="12"/>
  </conditionalFormatting>
  <conditionalFormatting sqref="B79:B80">
    <cfRule type="duplicateValues" dxfId="145" priority="21"/>
  </conditionalFormatting>
  <conditionalFormatting sqref="B71">
    <cfRule type="duplicateValues" dxfId="144" priority="22"/>
  </conditionalFormatting>
  <conditionalFormatting sqref="B74:B75 B84:B89">
    <cfRule type="duplicateValues" dxfId="143" priority="23"/>
  </conditionalFormatting>
  <conditionalFormatting sqref="B73">
    <cfRule type="duplicateValues" dxfId="142" priority="9"/>
  </conditionalFormatting>
  <conditionalFormatting sqref="B83">
    <cfRule type="duplicateValues" dxfId="141" priority="7"/>
  </conditionalFormatting>
  <conditionalFormatting sqref="B83">
    <cfRule type="duplicateValues" dxfId="140" priority="8"/>
  </conditionalFormatting>
  <conditionalFormatting sqref="B83">
    <cfRule type="duplicateValues" dxfId="139" priority="5"/>
  </conditionalFormatting>
  <conditionalFormatting sqref="B83">
    <cfRule type="duplicateValues" dxfId="138" priority="6"/>
  </conditionalFormatting>
  <conditionalFormatting sqref="B81">
    <cfRule type="duplicateValues" dxfId="137" priority="3"/>
  </conditionalFormatting>
  <conditionalFormatting sqref="B81">
    <cfRule type="duplicateValues" dxfId="136" priority="4"/>
  </conditionalFormatting>
  <conditionalFormatting sqref="B81">
    <cfRule type="duplicateValues" dxfId="135" priority="1"/>
  </conditionalFormatting>
  <conditionalFormatting sqref="B81">
    <cfRule type="duplicateValues" dxfId="134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SALES REPORT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'SALES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desse</cp:lastModifiedBy>
  <cp:lastPrinted>2021-08-30T23:35:13Z</cp:lastPrinted>
  <dcterms:created xsi:type="dcterms:W3CDTF">2021-05-24T00:43:18Z</dcterms:created>
  <dcterms:modified xsi:type="dcterms:W3CDTF">2021-11-30T02:11:41Z</dcterms:modified>
</cp:coreProperties>
</file>