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ssertorigin.sg:2078/Inventory/"/>
    </mc:Choice>
  </mc:AlternateContent>
  <xr:revisionPtr revIDLastSave="0" documentId="13_ncr:1_{68ECD355-E872-4C1C-9AE7-D6F170080551}" xr6:coauthVersionLast="47" xr6:coauthVersionMax="47" xr10:uidLastSave="{00000000-0000-0000-0000-000000000000}"/>
  <bookViews>
    <workbookView xWindow="-110" yWindow="-110" windowWidth="19420" windowHeight="10300" xr2:uid="{F8403227-E2F7-4FD1-9CF1-8C2075AA6838}"/>
  </bookViews>
  <sheets>
    <sheet name="Sheet1" sheetId="1" r:id="rId1"/>
  </sheets>
  <definedNames>
    <definedName name="_xlnm._FilterDatabase" localSheetId="0" hidden="1">Sheet1!$C$1:$C$425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3" i="1" l="1"/>
  <c r="P213" i="1" s="1"/>
  <c r="O211" i="1"/>
  <c r="P211" i="1" s="1"/>
  <c r="J6" i="1"/>
  <c r="K248" i="1"/>
  <c r="O323" i="1"/>
  <c r="P323" i="1"/>
  <c r="O66" i="1"/>
  <c r="O65" i="1"/>
  <c r="O64" i="1"/>
  <c r="P64" i="1"/>
  <c r="O63" i="1"/>
  <c r="P63" i="1"/>
  <c r="O62" i="1"/>
  <c r="P62" i="1"/>
  <c r="O290" i="1"/>
  <c r="P290" i="1"/>
  <c r="O337" i="1"/>
  <c r="P337" i="1"/>
  <c r="O156" i="1"/>
  <c r="O427" i="1"/>
  <c r="P427" i="1"/>
  <c r="O426" i="1"/>
  <c r="P426" i="1"/>
  <c r="I301" i="1"/>
  <c r="O408" i="1"/>
  <c r="P408" i="1"/>
  <c r="O407" i="1"/>
  <c r="P407" i="1"/>
  <c r="O358" i="1"/>
  <c r="O347" i="1"/>
  <c r="O7" i="1"/>
  <c r="O342" i="1"/>
  <c r="P342" i="1"/>
  <c r="O425" i="1"/>
  <c r="P425" i="1"/>
  <c r="O424" i="1"/>
  <c r="P424" i="1"/>
  <c r="O423" i="1"/>
  <c r="P423" i="1"/>
  <c r="O422" i="1"/>
  <c r="P422" i="1"/>
  <c r="O421" i="1"/>
  <c r="P421" i="1"/>
  <c r="O420" i="1"/>
  <c r="P420" i="1"/>
  <c r="O419" i="1"/>
  <c r="P419" i="1"/>
  <c r="O418" i="1"/>
  <c r="P418" i="1"/>
  <c r="O417" i="1"/>
  <c r="P417" i="1"/>
  <c r="O416" i="1"/>
  <c r="P416" i="1"/>
  <c r="O415" i="1"/>
  <c r="P415" i="1"/>
  <c r="O414" i="1"/>
  <c r="P414" i="1"/>
  <c r="O413" i="1"/>
  <c r="P413" i="1"/>
  <c r="O412" i="1"/>
  <c r="P412" i="1"/>
  <c r="O411" i="1"/>
  <c r="P411" i="1"/>
  <c r="O410" i="1"/>
  <c r="P410" i="1"/>
  <c r="O409" i="1"/>
  <c r="P409" i="1"/>
  <c r="O405" i="1"/>
  <c r="P405" i="1"/>
  <c r="O404" i="1"/>
  <c r="P404" i="1"/>
  <c r="O403" i="1"/>
  <c r="O402" i="1"/>
  <c r="O401" i="1"/>
  <c r="P401" i="1"/>
  <c r="O400" i="1"/>
  <c r="P400" i="1"/>
  <c r="O399" i="1"/>
  <c r="O398" i="1"/>
  <c r="P398" i="1"/>
  <c r="O397" i="1"/>
  <c r="P397" i="1"/>
  <c r="O396" i="1"/>
  <c r="P396" i="1"/>
  <c r="O395" i="1"/>
  <c r="P395" i="1"/>
  <c r="O394" i="1"/>
  <c r="P394" i="1"/>
  <c r="O393" i="1"/>
  <c r="P393" i="1"/>
  <c r="O392" i="1"/>
  <c r="P392" i="1"/>
  <c r="O391" i="1"/>
  <c r="O390" i="1"/>
  <c r="P390" i="1"/>
  <c r="O389" i="1"/>
  <c r="P389" i="1"/>
  <c r="O388" i="1"/>
  <c r="P388" i="1"/>
  <c r="O387" i="1"/>
  <c r="P387" i="1"/>
  <c r="O386" i="1"/>
  <c r="P386" i="1"/>
  <c r="O385" i="1"/>
  <c r="P385" i="1"/>
  <c r="O384" i="1"/>
  <c r="O383" i="1"/>
  <c r="P383" i="1"/>
  <c r="O382" i="1"/>
  <c r="P382" i="1"/>
  <c r="O381" i="1"/>
  <c r="P381" i="1"/>
  <c r="O380" i="1"/>
  <c r="O379" i="1"/>
  <c r="P379" i="1"/>
  <c r="O378" i="1"/>
  <c r="P378" i="1"/>
  <c r="O377" i="1"/>
  <c r="P377" i="1"/>
  <c r="O376" i="1"/>
  <c r="I376" i="1"/>
  <c r="O375" i="1"/>
  <c r="P375" i="1"/>
  <c r="O374" i="1"/>
  <c r="P374" i="1"/>
  <c r="O373" i="1"/>
  <c r="P373" i="1"/>
  <c r="O372" i="1"/>
  <c r="P372" i="1"/>
  <c r="O371" i="1"/>
  <c r="O370" i="1"/>
  <c r="P370" i="1"/>
  <c r="O369" i="1"/>
  <c r="P369" i="1"/>
  <c r="O368" i="1"/>
  <c r="O367" i="1"/>
  <c r="O366" i="1"/>
  <c r="O365" i="1"/>
  <c r="P365" i="1"/>
  <c r="O364" i="1"/>
  <c r="P364" i="1"/>
  <c r="O362" i="1"/>
  <c r="P362" i="1"/>
  <c r="O361" i="1"/>
  <c r="P361" i="1"/>
  <c r="O360" i="1"/>
  <c r="O356" i="1"/>
  <c r="P356" i="1"/>
  <c r="O355" i="1"/>
  <c r="O354" i="1"/>
  <c r="O353" i="1"/>
  <c r="P353" i="1"/>
  <c r="O346" i="1"/>
  <c r="P346" i="1"/>
  <c r="O345" i="1"/>
  <c r="P345" i="1"/>
  <c r="O344" i="1"/>
  <c r="P344" i="1"/>
  <c r="O343" i="1"/>
  <c r="P343" i="1"/>
  <c r="O341" i="1"/>
  <c r="P341" i="1"/>
  <c r="O340" i="1"/>
  <c r="P340" i="1"/>
  <c r="O339" i="1"/>
  <c r="P339" i="1"/>
  <c r="O338" i="1"/>
  <c r="O336" i="1"/>
  <c r="P336" i="1"/>
  <c r="O335" i="1"/>
  <c r="P335" i="1"/>
  <c r="O334" i="1"/>
  <c r="P334" i="1"/>
  <c r="O333" i="1"/>
  <c r="P333" i="1"/>
  <c r="O332" i="1"/>
  <c r="P332" i="1"/>
  <c r="O331" i="1"/>
  <c r="P331" i="1"/>
  <c r="O330" i="1"/>
  <c r="P330" i="1"/>
  <c r="O329" i="1"/>
  <c r="P329" i="1"/>
  <c r="O328" i="1"/>
  <c r="P328" i="1"/>
  <c r="O327" i="1"/>
  <c r="P327" i="1"/>
  <c r="O326" i="1"/>
  <c r="P326" i="1"/>
  <c r="O325" i="1"/>
  <c r="P325" i="1"/>
  <c r="O324" i="1"/>
  <c r="P324" i="1"/>
  <c r="O322" i="1"/>
  <c r="O321" i="1"/>
  <c r="P321" i="1"/>
  <c r="O320" i="1"/>
  <c r="P320" i="1"/>
  <c r="O319" i="1"/>
  <c r="P319" i="1"/>
  <c r="O318" i="1"/>
  <c r="P318" i="1"/>
  <c r="O317" i="1"/>
  <c r="P317" i="1"/>
  <c r="O316" i="1"/>
  <c r="P316" i="1"/>
  <c r="O315" i="1"/>
  <c r="P315" i="1"/>
  <c r="O314" i="1"/>
  <c r="P314" i="1"/>
  <c r="O313" i="1"/>
  <c r="P313" i="1"/>
  <c r="O312" i="1"/>
  <c r="P312" i="1"/>
  <c r="O311" i="1"/>
  <c r="P311" i="1"/>
  <c r="O310" i="1"/>
  <c r="P310" i="1"/>
  <c r="O309" i="1"/>
  <c r="P309" i="1"/>
  <c r="O308" i="1"/>
  <c r="O307" i="1"/>
  <c r="P307" i="1"/>
  <c r="O306" i="1"/>
  <c r="O305" i="1"/>
  <c r="P305" i="1"/>
  <c r="O304" i="1"/>
  <c r="O303" i="1"/>
  <c r="P303" i="1"/>
  <c r="O301" i="1"/>
  <c r="O300" i="1"/>
  <c r="P300" i="1"/>
  <c r="O299" i="1"/>
  <c r="O298" i="1"/>
  <c r="P298" i="1"/>
  <c r="O296" i="1"/>
  <c r="O295" i="1"/>
  <c r="P295" i="1"/>
  <c r="O294" i="1"/>
  <c r="O293" i="1"/>
  <c r="P293" i="1"/>
  <c r="O292" i="1"/>
  <c r="P292" i="1"/>
  <c r="O291" i="1"/>
  <c r="P291" i="1"/>
  <c r="O289" i="1"/>
  <c r="P289" i="1"/>
  <c r="O288" i="1"/>
  <c r="O287" i="1"/>
  <c r="O286" i="1"/>
  <c r="P286" i="1"/>
  <c r="O285" i="1"/>
  <c r="P285" i="1"/>
  <c r="O284" i="1"/>
  <c r="O283" i="1"/>
  <c r="I283" i="1"/>
  <c r="O282" i="1"/>
  <c r="P282" i="1"/>
  <c r="O281" i="1"/>
  <c r="O280" i="1"/>
  <c r="P280" i="1"/>
  <c r="O279" i="1"/>
  <c r="O278" i="1"/>
  <c r="P278" i="1"/>
  <c r="O277" i="1"/>
  <c r="I277" i="1"/>
  <c r="O276" i="1"/>
  <c r="P276" i="1"/>
  <c r="O275" i="1"/>
  <c r="I275" i="1"/>
  <c r="O274" i="1"/>
  <c r="P274" i="1"/>
  <c r="O273" i="1"/>
  <c r="O272" i="1"/>
  <c r="P272" i="1"/>
  <c r="O269" i="1"/>
  <c r="P269" i="1"/>
  <c r="O268" i="1"/>
  <c r="P268" i="1"/>
  <c r="O267" i="1"/>
  <c r="P267" i="1"/>
  <c r="O266" i="1"/>
  <c r="O265" i="1"/>
  <c r="P265" i="1"/>
  <c r="O264" i="1"/>
  <c r="P264" i="1"/>
  <c r="O263" i="1"/>
  <c r="P263" i="1"/>
  <c r="O262" i="1"/>
  <c r="P262" i="1"/>
  <c r="O261" i="1"/>
  <c r="P261" i="1"/>
  <c r="O260" i="1"/>
  <c r="P260" i="1"/>
  <c r="O259" i="1"/>
  <c r="P259" i="1"/>
  <c r="O258" i="1"/>
  <c r="P258" i="1"/>
  <c r="O257" i="1"/>
  <c r="P257" i="1"/>
  <c r="O256" i="1"/>
  <c r="P256" i="1"/>
  <c r="O255" i="1"/>
  <c r="P255" i="1"/>
  <c r="O254" i="1"/>
  <c r="P254" i="1"/>
  <c r="O253" i="1"/>
  <c r="P253" i="1"/>
  <c r="O252" i="1"/>
  <c r="P252" i="1"/>
  <c r="O251" i="1"/>
  <c r="P251" i="1"/>
  <c r="O249" i="1"/>
  <c r="P249" i="1"/>
  <c r="O248" i="1"/>
  <c r="P248" i="1"/>
  <c r="O247" i="1"/>
  <c r="P247" i="1"/>
  <c r="O246" i="1"/>
  <c r="P246" i="1"/>
  <c r="O245" i="1"/>
  <c r="O244" i="1"/>
  <c r="O243" i="1"/>
  <c r="P243" i="1"/>
  <c r="O242" i="1"/>
  <c r="P242" i="1"/>
  <c r="O241" i="1"/>
  <c r="P241" i="1"/>
  <c r="O240" i="1"/>
  <c r="O239" i="1"/>
  <c r="O238" i="1"/>
  <c r="P238" i="1"/>
  <c r="O236" i="1"/>
  <c r="O235" i="1"/>
  <c r="O234" i="1"/>
  <c r="P234" i="1"/>
  <c r="O233" i="1"/>
  <c r="P233" i="1"/>
  <c r="O232" i="1"/>
  <c r="P232" i="1"/>
  <c r="O231" i="1"/>
  <c r="I231" i="1"/>
  <c r="O230" i="1"/>
  <c r="P230" i="1"/>
  <c r="O229" i="1"/>
  <c r="O228" i="1"/>
  <c r="P228" i="1"/>
  <c r="O227" i="1"/>
  <c r="P227" i="1"/>
  <c r="O226" i="1"/>
  <c r="O225" i="1"/>
  <c r="O224" i="1"/>
  <c r="P224" i="1"/>
  <c r="O223" i="1"/>
  <c r="P223" i="1"/>
  <c r="O222" i="1"/>
  <c r="P222" i="1"/>
  <c r="O221" i="1"/>
  <c r="O220" i="1"/>
  <c r="O219" i="1"/>
  <c r="P219" i="1"/>
  <c r="O218" i="1"/>
  <c r="P218" i="1"/>
  <c r="O217" i="1"/>
  <c r="O216" i="1"/>
  <c r="P216" i="1"/>
  <c r="O215" i="1"/>
  <c r="I215" i="1"/>
  <c r="O214" i="1"/>
  <c r="P214" i="1"/>
  <c r="O212" i="1"/>
  <c r="P212" i="1"/>
  <c r="O210" i="1"/>
  <c r="P210" i="1"/>
  <c r="O209" i="1"/>
  <c r="P209" i="1"/>
  <c r="O208" i="1"/>
  <c r="P208" i="1"/>
  <c r="O207" i="1"/>
  <c r="O206" i="1"/>
  <c r="P206" i="1"/>
  <c r="O205" i="1"/>
  <c r="O204" i="1"/>
  <c r="O203" i="1"/>
  <c r="P203" i="1"/>
  <c r="O202" i="1"/>
  <c r="O201" i="1"/>
  <c r="I201" i="1"/>
  <c r="I202" i="1"/>
  <c r="O200" i="1"/>
  <c r="O199" i="1"/>
  <c r="P199" i="1"/>
  <c r="O198" i="1"/>
  <c r="O197" i="1"/>
  <c r="O196" i="1"/>
  <c r="P196" i="1"/>
  <c r="O195" i="1"/>
  <c r="P195" i="1"/>
  <c r="O194" i="1"/>
  <c r="O193" i="1"/>
  <c r="I193" i="1"/>
  <c r="I194" i="1"/>
  <c r="O192" i="1"/>
  <c r="O191" i="1"/>
  <c r="P191" i="1"/>
  <c r="O190" i="1"/>
  <c r="O189" i="1"/>
  <c r="O188" i="1"/>
  <c r="O187" i="1"/>
  <c r="P187" i="1"/>
  <c r="O186" i="1"/>
  <c r="O185" i="1"/>
  <c r="I185" i="1"/>
  <c r="I186" i="1"/>
  <c r="O184" i="1"/>
  <c r="O183" i="1"/>
  <c r="I183" i="1"/>
  <c r="O182" i="1"/>
  <c r="O181" i="1"/>
  <c r="P181" i="1"/>
  <c r="O180" i="1"/>
  <c r="P180" i="1"/>
  <c r="O179" i="1"/>
  <c r="P179" i="1"/>
  <c r="O178" i="1"/>
  <c r="P178" i="1"/>
  <c r="O177" i="1"/>
  <c r="O176" i="1"/>
  <c r="O175" i="1"/>
  <c r="O174" i="1"/>
  <c r="P174" i="1"/>
  <c r="O173" i="1"/>
  <c r="O172" i="1"/>
  <c r="O171" i="1"/>
  <c r="O170" i="1"/>
  <c r="O169" i="1"/>
  <c r="P169" i="1"/>
  <c r="O168" i="1"/>
  <c r="P168" i="1"/>
  <c r="O167" i="1"/>
  <c r="O166" i="1"/>
  <c r="P166" i="1"/>
  <c r="O165" i="1"/>
  <c r="P165" i="1"/>
  <c r="O164" i="1"/>
  <c r="P164" i="1"/>
  <c r="O163" i="1"/>
  <c r="P163" i="1"/>
  <c r="O162" i="1"/>
  <c r="O161" i="1"/>
  <c r="O160" i="1"/>
  <c r="P160" i="1"/>
  <c r="O159" i="1"/>
  <c r="P159" i="1"/>
  <c r="O158" i="1"/>
  <c r="P158" i="1"/>
  <c r="O157" i="1"/>
  <c r="P157" i="1"/>
  <c r="O155" i="1"/>
  <c r="P155" i="1"/>
  <c r="O154" i="1"/>
  <c r="P154" i="1"/>
  <c r="O153" i="1"/>
  <c r="P153" i="1"/>
  <c r="O152" i="1"/>
  <c r="O151" i="1"/>
  <c r="O150" i="1"/>
  <c r="P150" i="1"/>
  <c r="O144" i="1"/>
  <c r="P144" i="1"/>
  <c r="O143" i="1"/>
  <c r="P143" i="1"/>
  <c r="O142" i="1"/>
  <c r="P142" i="1"/>
  <c r="O141" i="1"/>
  <c r="P141" i="1"/>
  <c r="O140" i="1"/>
  <c r="P140" i="1"/>
  <c r="O139" i="1"/>
  <c r="P139" i="1"/>
  <c r="O138" i="1"/>
  <c r="P138" i="1"/>
  <c r="O137" i="1"/>
  <c r="P137" i="1"/>
  <c r="O135" i="1"/>
  <c r="P135" i="1"/>
  <c r="O134" i="1"/>
  <c r="P134" i="1"/>
  <c r="O133" i="1"/>
  <c r="P133" i="1"/>
  <c r="O132" i="1"/>
  <c r="P132" i="1"/>
  <c r="O131" i="1"/>
  <c r="P131" i="1"/>
  <c r="O130" i="1"/>
  <c r="P130" i="1"/>
  <c r="O129" i="1"/>
  <c r="P129" i="1"/>
  <c r="O128" i="1"/>
  <c r="P128" i="1"/>
  <c r="O127" i="1"/>
  <c r="O126" i="1"/>
  <c r="O125" i="1"/>
  <c r="O124" i="1"/>
  <c r="P124" i="1"/>
  <c r="O123" i="1"/>
  <c r="P123" i="1"/>
  <c r="O122" i="1"/>
  <c r="P122" i="1"/>
  <c r="O121" i="1"/>
  <c r="O120" i="1"/>
  <c r="P120" i="1"/>
  <c r="O119" i="1"/>
  <c r="P119" i="1"/>
  <c r="O118" i="1"/>
  <c r="O117" i="1"/>
  <c r="P117" i="1"/>
  <c r="O116" i="1"/>
  <c r="P116" i="1"/>
  <c r="O115" i="1"/>
  <c r="P115" i="1"/>
  <c r="O114" i="1"/>
  <c r="P114" i="1"/>
  <c r="O113" i="1"/>
  <c r="O112" i="1"/>
  <c r="I112" i="1"/>
  <c r="I113" i="1"/>
  <c r="O111" i="1"/>
  <c r="O110" i="1"/>
  <c r="O109" i="1"/>
  <c r="P109" i="1"/>
  <c r="O108" i="1"/>
  <c r="P108" i="1"/>
  <c r="O107" i="1"/>
  <c r="P107" i="1"/>
  <c r="O106" i="1"/>
  <c r="O105" i="1"/>
  <c r="P105" i="1"/>
  <c r="O104" i="1"/>
  <c r="P104" i="1"/>
  <c r="O103" i="1"/>
  <c r="P103" i="1"/>
  <c r="O102" i="1"/>
  <c r="P102" i="1"/>
  <c r="O101" i="1"/>
  <c r="O100" i="1"/>
  <c r="O99" i="1"/>
  <c r="I99" i="1"/>
  <c r="P99" i="1"/>
  <c r="O98" i="1"/>
  <c r="P98" i="1"/>
  <c r="O97" i="1"/>
  <c r="P97" i="1"/>
  <c r="O96" i="1"/>
  <c r="P96" i="1"/>
  <c r="O95" i="1"/>
  <c r="P95" i="1"/>
  <c r="O94" i="1"/>
  <c r="P94" i="1"/>
  <c r="O93" i="1"/>
  <c r="P93" i="1"/>
  <c r="O92" i="1"/>
  <c r="P92" i="1"/>
  <c r="O91" i="1"/>
  <c r="O90" i="1"/>
  <c r="P90" i="1"/>
  <c r="O89" i="1"/>
  <c r="O88" i="1"/>
  <c r="O87" i="1"/>
  <c r="P87" i="1"/>
  <c r="O86" i="1"/>
  <c r="O85" i="1"/>
  <c r="O84" i="1"/>
  <c r="P84" i="1"/>
  <c r="O83" i="1"/>
  <c r="P83" i="1"/>
  <c r="O82" i="1"/>
  <c r="P82" i="1"/>
  <c r="O81" i="1"/>
  <c r="P81" i="1"/>
  <c r="O80" i="1"/>
  <c r="P80" i="1"/>
  <c r="O79" i="1"/>
  <c r="P79" i="1"/>
  <c r="O78" i="1"/>
  <c r="P78" i="1"/>
  <c r="O77" i="1"/>
  <c r="P77" i="1"/>
  <c r="O76" i="1"/>
  <c r="P76" i="1"/>
  <c r="O75" i="1"/>
  <c r="P75" i="1"/>
  <c r="O74" i="1"/>
  <c r="P74" i="1"/>
  <c r="O73" i="1"/>
  <c r="P73" i="1"/>
  <c r="O72" i="1"/>
  <c r="O71" i="1"/>
  <c r="P71" i="1"/>
  <c r="O70" i="1"/>
  <c r="P70" i="1"/>
  <c r="O59" i="1"/>
  <c r="O58" i="1"/>
  <c r="P58" i="1"/>
  <c r="O57" i="1"/>
  <c r="P57" i="1"/>
  <c r="O56" i="1"/>
  <c r="P56" i="1"/>
  <c r="O55" i="1"/>
  <c r="P55" i="1"/>
  <c r="O54" i="1"/>
  <c r="P54" i="1"/>
  <c r="O53" i="1"/>
  <c r="P53" i="1"/>
  <c r="O52" i="1"/>
  <c r="P52" i="1"/>
  <c r="O51" i="1"/>
  <c r="P51" i="1"/>
  <c r="O50" i="1"/>
  <c r="P50" i="1"/>
  <c r="O49" i="1"/>
  <c r="P49" i="1"/>
  <c r="O48" i="1"/>
  <c r="P48" i="1"/>
  <c r="O47" i="1"/>
  <c r="P47" i="1"/>
  <c r="O46" i="1"/>
  <c r="P46" i="1"/>
  <c r="O45" i="1"/>
  <c r="P45" i="1"/>
  <c r="O44" i="1"/>
  <c r="P44" i="1"/>
  <c r="O43" i="1"/>
  <c r="P43" i="1"/>
  <c r="O41" i="1"/>
  <c r="P41" i="1"/>
  <c r="O39" i="1"/>
  <c r="P39" i="1"/>
  <c r="O37" i="1"/>
  <c r="P37" i="1"/>
  <c r="O36" i="1"/>
  <c r="P36" i="1"/>
  <c r="O35" i="1"/>
  <c r="P35" i="1"/>
  <c r="O33" i="1"/>
  <c r="P33" i="1"/>
  <c r="O32" i="1"/>
  <c r="P32" i="1"/>
  <c r="O31" i="1"/>
  <c r="P31" i="1"/>
  <c r="O30" i="1"/>
  <c r="P30" i="1"/>
  <c r="O29" i="1"/>
  <c r="P29" i="1"/>
  <c r="O28" i="1"/>
  <c r="P28" i="1"/>
  <c r="O27" i="1"/>
  <c r="P27" i="1"/>
  <c r="O26" i="1"/>
  <c r="P26" i="1"/>
  <c r="O25" i="1"/>
  <c r="P25" i="1"/>
  <c r="O24" i="1"/>
  <c r="P24" i="1"/>
  <c r="O23" i="1"/>
  <c r="P23" i="1"/>
  <c r="O22" i="1"/>
  <c r="P22" i="1"/>
  <c r="O21" i="1"/>
  <c r="P21" i="1"/>
  <c r="O20" i="1"/>
  <c r="P20" i="1"/>
  <c r="O19" i="1"/>
  <c r="P19" i="1"/>
  <c r="O18" i="1"/>
  <c r="P18" i="1"/>
  <c r="O17" i="1"/>
  <c r="P17" i="1"/>
  <c r="O16" i="1"/>
  <c r="P16" i="1"/>
  <c r="O15" i="1"/>
  <c r="P15" i="1"/>
  <c r="O14" i="1"/>
  <c r="P14" i="1"/>
  <c r="O13" i="1"/>
  <c r="P13" i="1"/>
  <c r="O12" i="1"/>
  <c r="P12" i="1"/>
  <c r="O11" i="1"/>
  <c r="P11" i="1"/>
  <c r="O10" i="1"/>
  <c r="P10" i="1"/>
  <c r="O9" i="1"/>
  <c r="O8" i="1"/>
  <c r="O6" i="1"/>
  <c r="P6" i="1"/>
  <c r="O5" i="1"/>
  <c r="P5" i="1"/>
  <c r="O4" i="1"/>
  <c r="P4" i="1"/>
  <c r="O3" i="1"/>
  <c r="P3" i="1"/>
  <c r="I367" i="1"/>
  <c r="I368" i="1"/>
  <c r="I88" i="1"/>
  <c r="I371" i="1"/>
  <c r="I366" i="1"/>
  <c r="I354" i="1"/>
  <c r="I308" i="1"/>
  <c r="I306" i="1"/>
  <c r="I304" i="1"/>
  <c r="I299" i="1"/>
  <c r="I296" i="1"/>
  <c r="I294" i="1"/>
  <c r="I288" i="1"/>
  <c r="I287" i="1"/>
  <c r="I281" i="1"/>
  <c r="I279" i="1"/>
  <c r="I273" i="1"/>
  <c r="I239" i="1"/>
  <c r="I229" i="1"/>
  <c r="I205" i="1"/>
  <c r="I204" i="1"/>
  <c r="I200" i="1"/>
  <c r="P200" i="1"/>
  <c r="I198" i="1"/>
  <c r="I197" i="1"/>
  <c r="I192" i="1"/>
  <c r="I189" i="1"/>
  <c r="I190" i="1"/>
  <c r="I188" i="1"/>
  <c r="I184" i="1"/>
  <c r="I182" i="1"/>
  <c r="I177" i="1"/>
  <c r="I176" i="1"/>
  <c r="I170" i="1"/>
  <c r="I171" i="1"/>
  <c r="I125" i="1"/>
  <c r="I127" i="1"/>
  <c r="I121" i="1"/>
  <c r="I118" i="1"/>
  <c r="I111" i="1"/>
  <c r="I110" i="1"/>
  <c r="I101" i="1"/>
  <c r="I100" i="1"/>
  <c r="I91" i="1"/>
  <c r="I89" i="1"/>
  <c r="I86" i="1"/>
  <c r="I85" i="1"/>
  <c r="I403" i="1"/>
  <c r="I402" i="1"/>
  <c r="P402" i="1"/>
  <c r="I399" i="1"/>
  <c r="I391" i="1"/>
  <c r="I384" i="1"/>
  <c r="I380" i="1"/>
  <c r="I360" i="1"/>
  <c r="I355" i="1"/>
  <c r="I338" i="1"/>
  <c r="I322" i="1"/>
  <c r="I284" i="1"/>
  <c r="I266" i="1"/>
  <c r="I245" i="1"/>
  <c r="I244" i="1"/>
  <c r="I240" i="1"/>
  <c r="I235" i="1"/>
  <c r="I225" i="1"/>
  <c r="I221" i="1"/>
  <c r="I220" i="1"/>
  <c r="I217" i="1"/>
  <c r="I207" i="1"/>
  <c r="I175" i="1"/>
  <c r="I172" i="1"/>
  <c r="I173" i="1"/>
  <c r="I167" i="1"/>
  <c r="I162" i="1"/>
  <c r="I161" i="1"/>
  <c r="I152" i="1"/>
  <c r="I151" i="1"/>
  <c r="I106" i="1"/>
  <c r="P106" i="1"/>
  <c r="I72" i="1"/>
  <c r="I59" i="1"/>
  <c r="I9" i="1"/>
  <c r="I7" i="1"/>
  <c r="I8" i="1"/>
  <c r="F1" i="1"/>
  <c r="G1" i="1"/>
  <c r="H1" i="1"/>
  <c r="I126" i="1"/>
  <c r="P338" i="1"/>
  <c r="P403" i="1"/>
  <c r="P193" i="1"/>
  <c r="P380" i="1"/>
  <c r="P101" i="1"/>
  <c r="P126" i="1"/>
  <c r="P279" i="1"/>
  <c r="P266" i="1"/>
  <c r="P183" i="1"/>
  <c r="P110" i="1"/>
  <c r="P391" i="1"/>
  <c r="P198" i="1"/>
  <c r="P301" i="1"/>
  <c r="P217" i="1"/>
  <c r="P86" i="1"/>
  <c r="P207" i="1"/>
  <c r="P235" i="1"/>
  <c r="P185" i="1"/>
  <c r="P277" i="1"/>
  <c r="P188" i="1"/>
  <c r="P201" i="1"/>
  <c r="P89" i="1"/>
  <c r="P215" i="1"/>
  <c r="P175" i="1"/>
  <c r="P152" i="1"/>
  <c r="P306" i="1"/>
  <c r="P244" i="1"/>
  <c r="P225" i="1"/>
  <c r="P151" i="1"/>
  <c r="P182" i="1"/>
  <c r="P229" i="1"/>
  <c r="P245" i="1"/>
  <c r="P283" i="1"/>
  <c r="P299" i="1"/>
  <c r="P322" i="1"/>
  <c r="P371" i="1"/>
  <c r="P308" i="1"/>
  <c r="P172" i="1"/>
  <c r="P118" i="1"/>
  <c r="P125" i="1"/>
  <c r="P161" i="1"/>
  <c r="P176" i="1"/>
  <c r="P189" i="1"/>
  <c r="P239" i="1"/>
  <c r="P354" i="1"/>
  <c r="P366" i="1"/>
  <c r="P85" i="1"/>
  <c r="P112" i="1"/>
  <c r="P177" i="1"/>
  <c r="P184" i="1"/>
  <c r="P190" i="1"/>
  <c r="P197" i="1"/>
  <c r="P231" i="1"/>
  <c r="P240" i="1"/>
  <c r="P273" i="1"/>
  <c r="P294" i="1"/>
  <c r="P355" i="1"/>
  <c r="P367" i="1"/>
  <c r="P7" i="1"/>
  <c r="P221" i="1"/>
  <c r="P284" i="1"/>
  <c r="P127" i="1"/>
  <c r="P170" i="1"/>
  <c r="P204" i="1"/>
  <c r="P287" i="1"/>
  <c r="P368" i="1"/>
  <c r="P186" i="1"/>
  <c r="P167" i="1"/>
  <c r="I226" i="1"/>
  <c r="P226" i="1"/>
  <c r="P121" i="1"/>
  <c r="P192" i="1"/>
  <c r="P205" i="1"/>
  <c r="P281" i="1"/>
  <c r="P288" i="1"/>
  <c r="P296" i="1"/>
  <c r="P360" i="1"/>
  <c r="P111" i="1"/>
  <c r="P59" i="1"/>
  <c r="P88" i="1"/>
  <c r="P220" i="1"/>
  <c r="P275" i="1"/>
  <c r="P376" i="1"/>
  <c r="P173" i="1"/>
  <c r="P91" i="1"/>
  <c r="P113" i="1"/>
  <c r="P162" i="1"/>
  <c r="P399" i="1"/>
  <c r="P100" i="1"/>
  <c r="P72" i="1"/>
  <c r="P384" i="1"/>
  <c r="P304" i="1"/>
  <c r="P171" i="1"/>
  <c r="P202" i="1"/>
  <c r="P9" i="1"/>
  <c r="P8" i="1"/>
  <c r="P194" i="1"/>
  <c r="I236" i="1"/>
  <c r="P236" i="1"/>
  <c r="P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desse</author>
    <author>user</author>
  </authors>
  <commentList>
    <comment ref="G100" authorId="0" shapeId="0" xr:uid="{C6408DF1-08D3-48DE-AD58-F7E214444D27}">
      <text>
        <r>
          <rPr>
            <b/>
            <sz val="9"/>
            <color indexed="81"/>
            <rFont val="Tahoma"/>
            <family val="2"/>
          </rPr>
          <t>desse:</t>
        </r>
        <r>
          <rPr>
            <sz val="9"/>
            <color indexed="81"/>
            <rFont val="Tahoma"/>
            <family val="2"/>
          </rPr>
          <t xml:space="preserve">
70 GM POWDER + 70 GM SUGAR</t>
        </r>
      </text>
    </comment>
    <comment ref="G102" authorId="1" shapeId="0" xr:uid="{AFC59202-E6F6-445A-A6F4-FAFECAF67B2B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G103" authorId="1" shapeId="0" xr:uid="{4BDFBB9F-5ADC-4FDC-A40F-AEE894AD0DEB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G104" authorId="1" shapeId="0" xr:uid="{926EAF38-FF1E-4542-80C2-27667FB1260A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G105" authorId="1" shapeId="0" xr:uid="{984BFF1D-E01A-4881-8A30-9C51E58CC5FF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G158" authorId="1" shapeId="0" xr:uid="{23281D87-3230-48E0-9E1E-EC7E5C49C65D}">
      <text>
        <r>
          <rPr>
            <b/>
            <sz val="9"/>
            <color indexed="81"/>
            <rFont val="Tahoma"/>
            <family val="2"/>
          </rPr>
          <t>500 gmxs x 2</t>
        </r>
      </text>
    </comment>
    <comment ref="G303" authorId="1" shapeId="0" xr:uid="{8DB3B1C2-B6FD-440C-BD8F-F3A09CFB9D12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G305" authorId="1" shapeId="0" xr:uid="{3DA37619-645A-46F6-A9B7-52B06C71015C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G307" authorId="1" shapeId="0" xr:uid="{8AEC9D84-6C32-4B3B-B619-F3A4B175D0E4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G308" authorId="1" shapeId="0" xr:uid="{2D5A6D18-923A-48F5-9C04-F815BF9FA447}">
      <text>
        <r>
          <rPr>
            <b/>
            <sz val="9"/>
            <color indexed="81"/>
            <rFont val="Tahoma"/>
            <family val="2"/>
          </rPr>
          <t>48 ctn</t>
        </r>
      </text>
    </comment>
  </commentList>
</comments>
</file>

<file path=xl/sharedStrings.xml><?xml version="1.0" encoding="utf-8"?>
<sst xmlns="http://schemas.openxmlformats.org/spreadsheetml/2006/main" count="2456" uniqueCount="1064">
  <si>
    <t>Customer Code</t>
  </si>
  <si>
    <t>Product Code</t>
  </si>
  <si>
    <t>Description</t>
  </si>
  <si>
    <t>Country of Origin</t>
  </si>
  <si>
    <t>Brand</t>
  </si>
  <si>
    <t>Standard Pack</t>
  </si>
  <si>
    <t>UOM</t>
  </si>
  <si>
    <t>INGCOD1036</t>
  </si>
  <si>
    <t>M1001</t>
  </si>
  <si>
    <t xml:space="preserve">Fresh Soursop 红毛榴莲 </t>
  </si>
  <si>
    <t>Singapore</t>
  </si>
  <si>
    <t>DO!</t>
  </si>
  <si>
    <t>5 KGS/Pkt</t>
  </si>
  <si>
    <t>Bag</t>
  </si>
  <si>
    <t>M1001A</t>
  </si>
  <si>
    <t>5 KGS/Tub</t>
  </si>
  <si>
    <t>Tub</t>
  </si>
  <si>
    <t>M1001B</t>
  </si>
  <si>
    <t>1kg/box</t>
  </si>
  <si>
    <t>M1001R</t>
  </si>
  <si>
    <t>M1002</t>
  </si>
  <si>
    <t>Fresh Soursop 红毛榴莲(无)</t>
  </si>
  <si>
    <t>5 KGSTub</t>
  </si>
  <si>
    <t>M1002A</t>
  </si>
  <si>
    <t>Box</t>
  </si>
  <si>
    <t>M1002R</t>
  </si>
  <si>
    <t>5KG/PKT</t>
  </si>
  <si>
    <t>PKT</t>
  </si>
  <si>
    <t>INGCOD1034</t>
  </si>
  <si>
    <t>M1003</t>
  </si>
  <si>
    <t>Durian Puree 榴莲</t>
  </si>
  <si>
    <t>M1003R</t>
  </si>
  <si>
    <t>FRESH Durian  榴莲</t>
  </si>
  <si>
    <t>INGCOD1151</t>
  </si>
  <si>
    <t>M1004</t>
  </si>
  <si>
    <t>Mango Puree芒果</t>
  </si>
  <si>
    <t>M1005</t>
  </si>
  <si>
    <t>Strawberry Puree草莓</t>
  </si>
  <si>
    <t>M1006</t>
  </si>
  <si>
    <t>Guava Puree番石榴</t>
  </si>
  <si>
    <t>-</t>
  </si>
  <si>
    <t>M1007</t>
  </si>
  <si>
    <t>M1008</t>
  </si>
  <si>
    <t>M1009</t>
  </si>
  <si>
    <t>Blueberry 蓝莓酱</t>
  </si>
  <si>
    <t>M1010</t>
  </si>
  <si>
    <t>Passion Fruit Jam 百香果</t>
  </si>
  <si>
    <t>M1011</t>
  </si>
  <si>
    <t>Green Apple Jam  青苹果</t>
  </si>
  <si>
    <t>M1012</t>
  </si>
  <si>
    <t>SINGAPORE</t>
  </si>
  <si>
    <t>DA</t>
  </si>
  <si>
    <t>1kg</t>
  </si>
  <si>
    <t>Pkt</t>
  </si>
  <si>
    <t>INGCOD1022</t>
  </si>
  <si>
    <t>M1013</t>
  </si>
  <si>
    <t>800 gms/Pkt</t>
  </si>
  <si>
    <t>INGCOD1029</t>
  </si>
  <si>
    <t>M1014</t>
  </si>
  <si>
    <t>3 kgs</t>
  </si>
  <si>
    <t>M1014A</t>
  </si>
  <si>
    <t>2 kgs (1.5:0.5)</t>
  </si>
  <si>
    <t>M1015</t>
  </si>
  <si>
    <t>TSM</t>
  </si>
  <si>
    <t>M1016</t>
  </si>
  <si>
    <t>Coconut Sugar Syrup 椰糖汁</t>
  </si>
  <si>
    <t>4L/支</t>
  </si>
  <si>
    <t>Btl</t>
  </si>
  <si>
    <t>M1017</t>
  </si>
  <si>
    <t>Coconut Sugar Syrup 椰糖汁G</t>
  </si>
  <si>
    <t>M1018</t>
  </si>
  <si>
    <t>Pong Thai Hai (Wet) 碰大海</t>
  </si>
  <si>
    <t>CHINA</t>
  </si>
  <si>
    <t>1 kg</t>
  </si>
  <si>
    <t>Kg</t>
  </si>
  <si>
    <t>M1019</t>
  </si>
  <si>
    <t>TYC</t>
  </si>
  <si>
    <t>15 PIECES/PKT</t>
  </si>
  <si>
    <t>M1020</t>
  </si>
  <si>
    <t>M1021</t>
  </si>
  <si>
    <t>M1022</t>
  </si>
  <si>
    <t>Lemongrass Ginger Concentrate Juice 香茅姜汁</t>
  </si>
  <si>
    <t>Malaysia</t>
  </si>
  <si>
    <t>T1</t>
  </si>
  <si>
    <t>80 GMS/PK</t>
  </si>
  <si>
    <t>BAG</t>
  </si>
  <si>
    <t>M1023</t>
  </si>
  <si>
    <t>Passion Fruit Concentrate Juice 百香果汁</t>
  </si>
  <si>
    <t>100 GMS/PKT</t>
  </si>
  <si>
    <t>M1023A</t>
  </si>
  <si>
    <t>1 KG/PKT</t>
  </si>
  <si>
    <t>M1024</t>
  </si>
  <si>
    <t>Citrus Plum Concentrate Juice 柑桔梅子汁</t>
  </si>
  <si>
    <t>M1024A</t>
  </si>
  <si>
    <t>M1025</t>
  </si>
  <si>
    <t>700 GM/BOX</t>
  </si>
  <si>
    <t>BOX</t>
  </si>
  <si>
    <t>M1026</t>
  </si>
  <si>
    <t>M1027</t>
  </si>
  <si>
    <t>M1028</t>
  </si>
  <si>
    <t>M1029</t>
  </si>
  <si>
    <t>100 gm</t>
  </si>
  <si>
    <t>M1030</t>
  </si>
  <si>
    <t>Pineapple Jam</t>
  </si>
  <si>
    <t>200 gm</t>
  </si>
  <si>
    <t>Bottle</t>
  </si>
  <si>
    <t>M1031</t>
  </si>
  <si>
    <t>M1032</t>
  </si>
  <si>
    <t>PANDAN BEAN CURD JELLY</t>
  </si>
  <si>
    <t>150 GM</t>
  </si>
  <si>
    <t>M1032A</t>
  </si>
  <si>
    <t>100 GM</t>
  </si>
  <si>
    <t>M1033</t>
  </si>
  <si>
    <t>Red Tea Jelly</t>
  </si>
  <si>
    <t>M1033A</t>
  </si>
  <si>
    <t>M1034</t>
  </si>
  <si>
    <t>FEN YUAN JELLY</t>
  </si>
  <si>
    <t>200 GM</t>
  </si>
  <si>
    <t>M1035</t>
  </si>
  <si>
    <t>OSMANTHUS JELLY</t>
  </si>
  <si>
    <t>M1036</t>
  </si>
  <si>
    <t>SNOW ICE - MILK</t>
  </si>
  <si>
    <t>M1036A</t>
  </si>
  <si>
    <t>SNOW ICE - CHOCOLATE</t>
  </si>
  <si>
    <t>M1036B</t>
  </si>
  <si>
    <t>SNOW ICE - MANGO</t>
  </si>
  <si>
    <t>M1036C</t>
  </si>
  <si>
    <t>SNOW ICE - STRAWBERRY</t>
  </si>
  <si>
    <t>M1036D</t>
  </si>
  <si>
    <t>SNOW ICE - DURIAN</t>
  </si>
  <si>
    <t>M1036F</t>
  </si>
  <si>
    <t>SNOW ICE - MATCHA GREEN TEA</t>
  </si>
  <si>
    <t>ROCK SUGAR SYRUP</t>
  </si>
  <si>
    <t>P1001</t>
  </si>
  <si>
    <t>3Q Jelly</t>
  </si>
  <si>
    <t>TAIWAN</t>
  </si>
  <si>
    <t>TW</t>
  </si>
  <si>
    <t>4 KGS X 4TUB</t>
  </si>
  <si>
    <t>Ctn</t>
  </si>
  <si>
    <t>P1001A</t>
  </si>
  <si>
    <t>4 KGS/TUB</t>
  </si>
  <si>
    <t>TUB</t>
  </si>
  <si>
    <t>P1002</t>
  </si>
  <si>
    <t>Tadpole蝌蚪</t>
  </si>
  <si>
    <t>FJ</t>
  </si>
  <si>
    <t>P1003</t>
  </si>
  <si>
    <t>Q Ball Q圆</t>
  </si>
  <si>
    <t>1 KGS/包</t>
  </si>
  <si>
    <t>P1004</t>
  </si>
  <si>
    <t>Honey Pearl - Black 蜜糖珍珠</t>
  </si>
  <si>
    <t>黑/Bag</t>
  </si>
  <si>
    <t>P1005</t>
  </si>
  <si>
    <t>Honey Pearl - GOLDEN 蜜糖珍珠</t>
  </si>
  <si>
    <t>黄金/Bag</t>
  </si>
  <si>
    <t>P1006</t>
  </si>
  <si>
    <t>Magic Pop Ball - Mango</t>
  </si>
  <si>
    <t>3.2 kg/Tub</t>
  </si>
  <si>
    <t>P1006A</t>
  </si>
  <si>
    <t>P1007</t>
  </si>
  <si>
    <t>Magic Pop Ball - Strawberry</t>
  </si>
  <si>
    <t>3.2 kg/tub</t>
  </si>
  <si>
    <t>P1007A</t>
  </si>
  <si>
    <t>P1008</t>
  </si>
  <si>
    <t>Magic Pop Ball - Lychee</t>
  </si>
  <si>
    <t>box</t>
  </si>
  <si>
    <t>P1008A</t>
  </si>
  <si>
    <t>P1009</t>
  </si>
  <si>
    <t>Taiwan</t>
  </si>
  <si>
    <t>P1010</t>
  </si>
  <si>
    <t>BLACK SUGAR KONJEC BALL</t>
  </si>
  <si>
    <t>P2001</t>
  </si>
  <si>
    <t>Chin Chow powder 仙 草粉</t>
  </si>
  <si>
    <t>China</t>
  </si>
  <si>
    <t>500g x 20pkt</t>
  </si>
  <si>
    <t>PKt</t>
  </si>
  <si>
    <t>P2001A</t>
  </si>
  <si>
    <t>2 kgs</t>
  </si>
  <si>
    <t>P2001B</t>
  </si>
  <si>
    <t>500 gm</t>
  </si>
  <si>
    <t>P2002</t>
  </si>
  <si>
    <t>Jelly Powder 文头雪粉</t>
  </si>
  <si>
    <t>JAPAN</t>
  </si>
  <si>
    <t>500/4000</t>
  </si>
  <si>
    <t>INGCOD1040</t>
  </si>
  <si>
    <t>P2002A</t>
  </si>
  <si>
    <t>42gmx10Pkt</t>
  </si>
  <si>
    <t>P2002B</t>
  </si>
  <si>
    <t>Almond Power- Yellow- Jelly A 杏仁粉</t>
  </si>
  <si>
    <t>30gm x 10pkt</t>
  </si>
  <si>
    <t>P2003</t>
  </si>
  <si>
    <t>Agar Powder菜燕粉</t>
  </si>
  <si>
    <t>No 1</t>
  </si>
  <si>
    <t>INGCOD1017</t>
  </si>
  <si>
    <t>P2003A</t>
  </si>
  <si>
    <t>43gmx10Pkt</t>
  </si>
  <si>
    <t>P2004</t>
  </si>
  <si>
    <t>Agar Agar Powder (Rose)菜燕粉</t>
  </si>
  <si>
    <t>MALAYSIA</t>
  </si>
  <si>
    <t>Rose</t>
  </si>
  <si>
    <t>20 box/carton</t>
  </si>
  <si>
    <t>P2004A</t>
  </si>
  <si>
    <t>(12g x 12pkt)/盒</t>
  </si>
  <si>
    <t>P2005</t>
  </si>
  <si>
    <t>Agar Strip 菜燕条</t>
  </si>
  <si>
    <t>P2006</t>
  </si>
  <si>
    <t>Mango Pudding芒果布丁</t>
  </si>
  <si>
    <t>Pudding</t>
  </si>
  <si>
    <t>6 Box/(5pkt x 200gm)</t>
  </si>
  <si>
    <t>P2006A</t>
  </si>
  <si>
    <t>10pkt x 200 gms/Bag</t>
  </si>
  <si>
    <t>P2006B</t>
  </si>
  <si>
    <t>200 GM/PKT</t>
  </si>
  <si>
    <t>P2007</t>
  </si>
  <si>
    <t>Almond Power-White 杏仁粉</t>
  </si>
  <si>
    <t>110088/5</t>
  </si>
  <si>
    <t>FOR CMBP ONLY</t>
  </si>
  <si>
    <t>P2007A</t>
  </si>
  <si>
    <t>70gms x 10 pkt</t>
  </si>
  <si>
    <t>P2007B</t>
  </si>
  <si>
    <t>140 gms x 10 pkt</t>
  </si>
  <si>
    <t>FOR 448 ONLY</t>
  </si>
  <si>
    <t>P2007C</t>
  </si>
  <si>
    <t>35gms x 10 pkt</t>
  </si>
  <si>
    <t>P2008</t>
  </si>
  <si>
    <t>Almond Power 杏仁粉 - Yelow</t>
  </si>
  <si>
    <t>Japan</t>
  </si>
  <si>
    <t>PH</t>
  </si>
  <si>
    <t>tub</t>
  </si>
  <si>
    <t>FOR 232 ONLY</t>
  </si>
  <si>
    <t>P2008A</t>
  </si>
  <si>
    <t>150gm x 10 pkt</t>
  </si>
  <si>
    <t>FOR KOUFU ONLY</t>
  </si>
  <si>
    <t>P2008B</t>
  </si>
  <si>
    <t>150gm x 4 pkt</t>
  </si>
  <si>
    <t>P2008C</t>
  </si>
  <si>
    <t>P2009</t>
  </si>
  <si>
    <t>Herbal Jelly Powder</t>
  </si>
  <si>
    <t>500 GM/BAG</t>
  </si>
  <si>
    <t>P2010</t>
  </si>
  <si>
    <t>NESTLE COFFEEMATE</t>
  </si>
  <si>
    <t>NESTLE</t>
  </si>
  <si>
    <t>12KGS/CARTON</t>
  </si>
  <si>
    <t>CTN</t>
  </si>
  <si>
    <t>P2010A</t>
  </si>
  <si>
    <t>1 KG</t>
  </si>
  <si>
    <t>P2011</t>
  </si>
  <si>
    <t>Sweet Potato Powder番薯粉</t>
  </si>
  <si>
    <t>25 KGS</t>
  </si>
  <si>
    <t>P2011A</t>
  </si>
  <si>
    <t>RE-PACK</t>
  </si>
  <si>
    <t>INGCOD1057</t>
  </si>
  <si>
    <t>P2011B</t>
  </si>
  <si>
    <t>500gm x 20包</t>
  </si>
  <si>
    <t>P2011C</t>
  </si>
  <si>
    <t>4 KGS</t>
  </si>
  <si>
    <t>P2011D</t>
  </si>
  <si>
    <t>ONLY FOR CMEP</t>
  </si>
  <si>
    <t>P2012</t>
  </si>
  <si>
    <t>THAILAND</t>
  </si>
  <si>
    <t>FLYING MAN</t>
  </si>
  <si>
    <t>(500gm x 20Pkt) Ctn</t>
  </si>
  <si>
    <t>P2012A</t>
  </si>
  <si>
    <t>500 GMS</t>
  </si>
  <si>
    <t>Only for Blk 105</t>
  </si>
  <si>
    <t>P2013</t>
  </si>
  <si>
    <t>KHS</t>
  </si>
  <si>
    <t>P2014</t>
  </si>
  <si>
    <t>Green Mung Bean STARCH</t>
  </si>
  <si>
    <t>25 kgs</t>
  </si>
  <si>
    <t>ONLY FOR 416</t>
  </si>
  <si>
    <t>P2014A</t>
  </si>
  <si>
    <t>P2015</t>
  </si>
  <si>
    <t>Tapioca Flour 茨粉</t>
  </si>
  <si>
    <t>F/MAN</t>
  </si>
  <si>
    <t>P2016</t>
  </si>
  <si>
    <t>500gm/pkt x 50</t>
  </si>
  <si>
    <t>P2016A</t>
  </si>
  <si>
    <t>500gm/pkt</t>
  </si>
  <si>
    <t>P2017</t>
  </si>
  <si>
    <t>Potato Starch 风车粉</t>
  </si>
  <si>
    <t>Windmill</t>
  </si>
  <si>
    <t>(350gm x 24Pkt)/Carton</t>
  </si>
  <si>
    <t>Carton</t>
  </si>
  <si>
    <t>P2018</t>
  </si>
  <si>
    <t>5 kg</t>
  </si>
  <si>
    <t>P2019</t>
  </si>
  <si>
    <t>WORLDWIDE</t>
  </si>
  <si>
    <t>25 kg</t>
  </si>
  <si>
    <t>P2019A</t>
  </si>
  <si>
    <t>Re-pack</t>
  </si>
  <si>
    <t>P2019B</t>
  </si>
  <si>
    <t>3 KG</t>
  </si>
  <si>
    <t>P2019C</t>
  </si>
  <si>
    <t>P2020</t>
  </si>
  <si>
    <t>Wheat Starch 澄面粉</t>
  </si>
  <si>
    <t>P2020A</t>
  </si>
  <si>
    <t>500 gm x 10</t>
  </si>
  <si>
    <t>P2021</t>
  </si>
  <si>
    <t>SODA 苏打粉 (KEE)</t>
  </si>
  <si>
    <t>1KG</t>
  </si>
  <si>
    <t>P2022</t>
  </si>
  <si>
    <t>RICE FLOUR 粘米粉</t>
  </si>
  <si>
    <t>(600gm x 20Pkt)箱</t>
  </si>
  <si>
    <t>P2023</t>
  </si>
  <si>
    <t>Glutinous FLOUR 糯米粉</t>
  </si>
  <si>
    <t>P2024</t>
  </si>
  <si>
    <t>Red Tea Jelly Powder</t>
  </si>
  <si>
    <t>P2025</t>
  </si>
  <si>
    <t>VANILLIN　班兰素</t>
  </si>
  <si>
    <t>POLAR</t>
  </si>
  <si>
    <t>500 GMS/CAN</t>
  </si>
  <si>
    <t>CAN</t>
  </si>
  <si>
    <t>P2026</t>
  </si>
  <si>
    <t>CORN STARCH玉蜀黍粉</t>
  </si>
  <si>
    <t>P2027</t>
  </si>
  <si>
    <t xml:space="preserve">PLAIN FLOUR 面粉 </t>
  </si>
  <si>
    <t>THREE EAGLE</t>
  </si>
  <si>
    <t>1KG X 10</t>
  </si>
  <si>
    <t>P2028</t>
  </si>
  <si>
    <t>Green Tea Powder</t>
  </si>
  <si>
    <t>TOP</t>
  </si>
  <si>
    <t>P2029</t>
  </si>
  <si>
    <t>JELLY POWDER T-80 (BAI LIANG FEN)</t>
  </si>
  <si>
    <t>P2030</t>
  </si>
  <si>
    <t>WHEAT FLOUR</t>
  </si>
  <si>
    <t>FISH BRAND</t>
  </si>
  <si>
    <t>P2031</t>
  </si>
  <si>
    <t>COLD BEAN CURD POWDER</t>
  </si>
  <si>
    <t>P2032</t>
  </si>
  <si>
    <t>MESONA LIQUID (GLASS JELLY)</t>
  </si>
  <si>
    <t>3 KGS/TIN</t>
  </si>
  <si>
    <t>P2033</t>
  </si>
  <si>
    <t>EGG PUDDING POWDER</t>
  </si>
  <si>
    <t>1 KGS</t>
  </si>
  <si>
    <t>P2034</t>
  </si>
  <si>
    <t>AI YI JELLY</t>
  </si>
  <si>
    <t>TIN</t>
  </si>
  <si>
    <t>P3001</t>
  </si>
  <si>
    <t>Indonesia</t>
  </si>
  <si>
    <t>2P</t>
  </si>
  <si>
    <t>20 kgs/桶</t>
  </si>
  <si>
    <t>Tin</t>
  </si>
  <si>
    <t>P3001A</t>
  </si>
  <si>
    <t>NW (2.1:0.9) 3 kgs</t>
  </si>
  <si>
    <t>P3001B</t>
  </si>
  <si>
    <t>NW (1.8:0.8) 2.6 kgs</t>
  </si>
  <si>
    <t>P3001C</t>
  </si>
  <si>
    <t>NET WT: 500 gms</t>
  </si>
  <si>
    <t>INGCOD1027</t>
  </si>
  <si>
    <t>P3002</t>
  </si>
  <si>
    <t>5KGS/PKT</t>
  </si>
  <si>
    <t>P3003</t>
  </si>
  <si>
    <t>Selaseh (Basil Seed) 青蛙蛋</t>
  </si>
  <si>
    <t>INDONESIA</t>
  </si>
  <si>
    <t>Tukhmaria</t>
  </si>
  <si>
    <t>500 GM</t>
  </si>
  <si>
    <t>P3004</t>
  </si>
  <si>
    <t>GingKo Nut (Peel off)白果仁</t>
  </si>
  <si>
    <t>500g x 24 pkt/箱</t>
  </si>
  <si>
    <t>INGCOD1039</t>
  </si>
  <si>
    <t>P3004A</t>
  </si>
  <si>
    <t>1 kg (2 包)</t>
  </si>
  <si>
    <t>P3005</t>
  </si>
  <si>
    <t>Red Bean红豆</t>
  </si>
  <si>
    <t>INGCOD1050</t>
  </si>
  <si>
    <t>P3005A</t>
  </si>
  <si>
    <t>5 kgs</t>
  </si>
  <si>
    <t>P3005B</t>
  </si>
  <si>
    <t>3.5 KGS</t>
  </si>
  <si>
    <t>P3005C</t>
  </si>
  <si>
    <t>P3005D</t>
  </si>
  <si>
    <t>P3005E</t>
  </si>
  <si>
    <t>2.5 KGS</t>
  </si>
  <si>
    <t>P3006</t>
  </si>
  <si>
    <t>Small Red Bean小红豆</t>
  </si>
  <si>
    <t>P3006A</t>
  </si>
  <si>
    <t>P3006B</t>
  </si>
  <si>
    <t>P3006C</t>
  </si>
  <si>
    <t>P3007</t>
  </si>
  <si>
    <t>Kidney Bean 大红豆 (美国）</t>
  </si>
  <si>
    <t>P3007A</t>
  </si>
  <si>
    <t>P3007B</t>
  </si>
  <si>
    <t>P3008</t>
  </si>
  <si>
    <t>Chia Tao赤豆</t>
  </si>
  <si>
    <t>P3008A</t>
  </si>
  <si>
    <t>P3008B</t>
  </si>
  <si>
    <t>P3009</t>
  </si>
  <si>
    <t>Green Bean 绿豆</t>
  </si>
  <si>
    <t>AUSTRALIA</t>
  </si>
  <si>
    <t>25 kgs/bag</t>
  </si>
  <si>
    <t>INGCOD1037</t>
  </si>
  <si>
    <t>P3009A</t>
  </si>
  <si>
    <t>5 KGS</t>
  </si>
  <si>
    <t>P3009B</t>
  </si>
  <si>
    <t>P3009C</t>
  </si>
  <si>
    <t>P3010</t>
  </si>
  <si>
    <t>SOYABEAN</t>
  </si>
  <si>
    <t>P3011</t>
  </si>
  <si>
    <t>BLACK BEAN</t>
  </si>
  <si>
    <t>P3012</t>
  </si>
  <si>
    <t>Split Green Mung Bean豆畔</t>
  </si>
  <si>
    <t>SW</t>
  </si>
  <si>
    <t>30 kgs/bag</t>
  </si>
  <si>
    <t>INGCOD1059</t>
  </si>
  <si>
    <t>P3012A</t>
  </si>
  <si>
    <t>5 KG</t>
  </si>
  <si>
    <t>P3012B</t>
  </si>
  <si>
    <t>P3012C</t>
  </si>
  <si>
    <t>2 kg</t>
  </si>
  <si>
    <t>P3012D</t>
  </si>
  <si>
    <t>P3012E</t>
  </si>
  <si>
    <t>500 gms</t>
  </si>
  <si>
    <t>P3013</t>
  </si>
  <si>
    <t>Black Glutinous Rice 黑糯米</t>
  </si>
  <si>
    <t>25 kgs/Bag</t>
  </si>
  <si>
    <t>INGCOD1020</t>
  </si>
  <si>
    <t>P3013A</t>
  </si>
  <si>
    <t>P3013B</t>
  </si>
  <si>
    <t>P3013C</t>
  </si>
  <si>
    <t>750 GM</t>
  </si>
  <si>
    <t>P3014</t>
  </si>
  <si>
    <t>White Glutinous Rice白糯米</t>
  </si>
  <si>
    <t>Thai</t>
  </si>
  <si>
    <t>INGCOD1064</t>
  </si>
  <si>
    <t>P3014A</t>
  </si>
  <si>
    <t>VIETNAM</t>
  </si>
  <si>
    <t>P3014B</t>
  </si>
  <si>
    <t>P3014C</t>
  </si>
  <si>
    <t>P3015</t>
  </si>
  <si>
    <t>White Wheat 大麦</t>
  </si>
  <si>
    <t>10PKT/BAG</t>
  </si>
  <si>
    <t>P3016</t>
  </si>
  <si>
    <t>Pearl Barley 薏米</t>
  </si>
  <si>
    <t>HOLLAND</t>
  </si>
  <si>
    <t>INGCOD1021</t>
  </si>
  <si>
    <t>P3016A</t>
  </si>
  <si>
    <t>P3016B</t>
  </si>
  <si>
    <t>P3017</t>
  </si>
  <si>
    <t>Big Sago 大丸</t>
  </si>
  <si>
    <t>INGCOD1023</t>
  </si>
  <si>
    <t>P3017A</t>
  </si>
  <si>
    <t>P3017B</t>
  </si>
  <si>
    <t>P3017C</t>
  </si>
  <si>
    <t>P3018</t>
  </si>
  <si>
    <t>Small Sago 小丸</t>
  </si>
  <si>
    <t>INGCOD1024</t>
  </si>
  <si>
    <t>P3018A</t>
  </si>
  <si>
    <t>P3018B</t>
  </si>
  <si>
    <t>P3018C</t>
  </si>
  <si>
    <t>P3019</t>
  </si>
  <si>
    <t>Dried Longan 龙眼干</t>
  </si>
  <si>
    <t>AAA</t>
  </si>
  <si>
    <t>15 KGS/CTN</t>
  </si>
  <si>
    <t>INGCOD1033</t>
  </si>
  <si>
    <t>P3019A</t>
  </si>
  <si>
    <t>P3020</t>
  </si>
  <si>
    <t>中</t>
  </si>
  <si>
    <t>10 KGS/CTN</t>
  </si>
  <si>
    <t>P3020A</t>
  </si>
  <si>
    <t>INGCOOK240</t>
  </si>
  <si>
    <t>P3021</t>
  </si>
  <si>
    <t>Fungus 黄木耳</t>
  </si>
  <si>
    <t>黄</t>
  </si>
  <si>
    <t>P3023</t>
  </si>
  <si>
    <t>Fungus黄 木耳朵</t>
  </si>
  <si>
    <t>INGCOD1042</t>
  </si>
  <si>
    <t>P3024</t>
  </si>
  <si>
    <t>Lotus Seed 莲子(无）</t>
  </si>
  <si>
    <t>Fujian</t>
  </si>
  <si>
    <t>P3024A</t>
  </si>
  <si>
    <t>100 GMS</t>
  </si>
  <si>
    <t>INGCOD1049</t>
  </si>
  <si>
    <t>P3025</t>
  </si>
  <si>
    <t>Red Date 红枣</t>
  </si>
  <si>
    <t>P3025A</t>
  </si>
  <si>
    <t>INGCOD1032</t>
  </si>
  <si>
    <t>P3026</t>
  </si>
  <si>
    <t>Dried Persimmon 柿子</t>
  </si>
  <si>
    <t>AA</t>
  </si>
  <si>
    <t>800 GMS</t>
  </si>
  <si>
    <t>P3027</t>
  </si>
  <si>
    <t>GingKo Nut白果粒</t>
  </si>
  <si>
    <t>P3027A</t>
  </si>
  <si>
    <t>2 KGS</t>
  </si>
  <si>
    <t>P3027B</t>
  </si>
  <si>
    <t>P3028</t>
  </si>
  <si>
    <t>Chrysanthemum 菊花</t>
  </si>
  <si>
    <t>INGCOD1047</t>
  </si>
  <si>
    <t>P3029</t>
  </si>
  <si>
    <t>Pong Thai Hai (Dry) 碰大海</t>
  </si>
  <si>
    <t>P3030</t>
  </si>
  <si>
    <t>Bean Curd Sheet 腐竹</t>
  </si>
  <si>
    <t>丰</t>
  </si>
  <si>
    <t>150g X 60 PKT</t>
  </si>
  <si>
    <t>INGCOD1031</t>
  </si>
  <si>
    <t>P3030A</t>
  </si>
  <si>
    <t>150g/pkt</t>
  </si>
  <si>
    <t>P3030B</t>
  </si>
  <si>
    <t>170 GM</t>
  </si>
  <si>
    <t>P3031</t>
  </si>
  <si>
    <t>生记</t>
  </si>
  <si>
    <t>150g X 40 PKT</t>
  </si>
  <si>
    <t>P3031A</t>
  </si>
  <si>
    <t>150G/PKT</t>
  </si>
  <si>
    <t>P3032</t>
  </si>
  <si>
    <t>Sweeten Melon Strip冬瓜条</t>
  </si>
  <si>
    <t>Rabbit Brand</t>
  </si>
  <si>
    <t>3KGS X 10PKT</t>
  </si>
  <si>
    <t>INGCOD1052</t>
  </si>
  <si>
    <t>P3032A</t>
  </si>
  <si>
    <t>3KGS/PKT</t>
  </si>
  <si>
    <t>P3032B</t>
  </si>
  <si>
    <t>Sweeten Melon CUBE 冬瓜</t>
  </si>
  <si>
    <t>P3033</t>
  </si>
  <si>
    <t>Wolfberry 枸杞子</t>
  </si>
  <si>
    <t>P3033A</t>
  </si>
  <si>
    <t>P3034</t>
  </si>
  <si>
    <t>Peanut 花生</t>
  </si>
  <si>
    <t>12.5KGx 2PKT</t>
  </si>
  <si>
    <t>P3034A</t>
  </si>
  <si>
    <t>12.5 kgs</t>
  </si>
  <si>
    <t>P3035</t>
  </si>
  <si>
    <t>P3035A</t>
  </si>
  <si>
    <t>200 GMS</t>
  </si>
  <si>
    <t>P3036</t>
  </si>
  <si>
    <t>Coco Syrup 可可糖浆</t>
  </si>
  <si>
    <t>Hershey's</t>
  </si>
  <si>
    <t>1 Btl</t>
  </si>
  <si>
    <t>BTL</t>
  </si>
  <si>
    <t>P3037</t>
  </si>
  <si>
    <t>9 MM</t>
  </si>
  <si>
    <t>P3037A</t>
  </si>
  <si>
    <t>7 MM</t>
  </si>
  <si>
    <t>P3038</t>
  </si>
  <si>
    <t>Golden Pearl -黄金 珍珠</t>
  </si>
  <si>
    <t>INGCOD1015</t>
  </si>
  <si>
    <t>P3039</t>
  </si>
  <si>
    <t>Fine Salt  幼盐</t>
  </si>
  <si>
    <t>INGCOD1004</t>
  </si>
  <si>
    <t>P3040</t>
  </si>
  <si>
    <t>SALT 盐</t>
  </si>
  <si>
    <t>P3041</t>
  </si>
  <si>
    <t>PACKED TOMATO SAUCE</t>
  </si>
  <si>
    <t>P3042</t>
  </si>
  <si>
    <t>Chilli 辣椒酱</t>
  </si>
  <si>
    <t>P3043</t>
  </si>
  <si>
    <t>Sour Plum 酸梅</t>
  </si>
  <si>
    <t>P3044</t>
  </si>
  <si>
    <t>Sour Plum 酸梅（无子）</t>
  </si>
  <si>
    <t>P3045</t>
  </si>
  <si>
    <t>Colour Rice 七彩米</t>
  </si>
  <si>
    <t>P3046</t>
  </si>
  <si>
    <t>CoCo Rice 可可米</t>
  </si>
  <si>
    <t>P3047</t>
  </si>
  <si>
    <t>Liquorice 甘草</t>
  </si>
  <si>
    <t>P3048</t>
  </si>
  <si>
    <t>Ginseng 人参</t>
  </si>
  <si>
    <t>P3049</t>
  </si>
  <si>
    <t>Honeysuckle 金银花</t>
  </si>
  <si>
    <t>P3050</t>
  </si>
  <si>
    <t>Fritillary 川贝</t>
  </si>
  <si>
    <t>P3051</t>
  </si>
  <si>
    <t>Sweet Almond 南杏</t>
  </si>
  <si>
    <t>P3052</t>
  </si>
  <si>
    <t>Bitter Almond 北杏</t>
  </si>
  <si>
    <t>P3053</t>
  </si>
  <si>
    <t>Black Date 黑枣</t>
  </si>
  <si>
    <t>P3054</t>
  </si>
  <si>
    <t>China Barley 中国薏米</t>
  </si>
  <si>
    <t>P3055</t>
  </si>
  <si>
    <t>Smoke Plum 乌梅</t>
  </si>
  <si>
    <t>P3056</t>
  </si>
  <si>
    <t>Premium Figs 无花果</t>
  </si>
  <si>
    <t>P3057</t>
  </si>
  <si>
    <t>Flatted Orange 橘饼</t>
  </si>
  <si>
    <t>P3058</t>
  </si>
  <si>
    <t>Wheatgrass 小麦草</t>
  </si>
  <si>
    <t>P3059</t>
  </si>
  <si>
    <t>BLANDED APRICOT KERNELS光中杏 (南杏)</t>
  </si>
  <si>
    <t>3 KGS</t>
  </si>
  <si>
    <t>P3060</t>
  </si>
  <si>
    <t>OSMANTHUS</t>
  </si>
  <si>
    <t>P3061</t>
  </si>
  <si>
    <t>COARSE SALT</t>
  </si>
  <si>
    <t>P3062</t>
  </si>
  <si>
    <t>DRIED ROSELLE</t>
  </si>
  <si>
    <t>P3063</t>
  </si>
  <si>
    <t>WHITE SESAME SEEDS</t>
  </si>
  <si>
    <t>P4001</t>
  </si>
  <si>
    <t>Sea Coconut海底椰</t>
  </si>
  <si>
    <t>MiLi</t>
  </si>
  <si>
    <t>(565gm x 12)/箱</t>
  </si>
  <si>
    <t>P4001A</t>
  </si>
  <si>
    <t>(565gm x 6)/箱</t>
  </si>
  <si>
    <t>P4002</t>
  </si>
  <si>
    <t>SUN KEE</t>
  </si>
  <si>
    <t>6 Can X A10</t>
  </si>
  <si>
    <t>罐</t>
  </si>
  <si>
    <t>P4002A</t>
  </si>
  <si>
    <t>1 Can X A10</t>
  </si>
  <si>
    <t>P4003</t>
  </si>
  <si>
    <t>Chefs</t>
  </si>
  <si>
    <t>INGCOD1055</t>
  </si>
  <si>
    <t>P4003A</t>
  </si>
  <si>
    <t>Can</t>
  </si>
  <si>
    <t>P4004</t>
  </si>
  <si>
    <t>Nata De Coco椰果芊 15mm</t>
  </si>
  <si>
    <t>Coco</t>
  </si>
  <si>
    <t>INGCOD1045</t>
  </si>
  <si>
    <t>P4004A</t>
  </si>
  <si>
    <t>P4005</t>
  </si>
  <si>
    <t>Nata De Coco椰果芊 0.5 x 0.5</t>
  </si>
  <si>
    <t>P4005A</t>
  </si>
  <si>
    <t>P4006</t>
  </si>
  <si>
    <t>Aloe Vera芦荟 10MM</t>
  </si>
  <si>
    <t>P4006A</t>
  </si>
  <si>
    <t>INGCOD1041</t>
  </si>
  <si>
    <t>P4007</t>
  </si>
  <si>
    <t>Longan in Syrup龙眼</t>
  </si>
  <si>
    <t>Yit Hong</t>
  </si>
  <si>
    <t>P4008</t>
  </si>
  <si>
    <t>P4009</t>
  </si>
  <si>
    <t>Lychee in Syrup荔枝</t>
  </si>
  <si>
    <t>G.CHAMP</t>
  </si>
  <si>
    <t>(567gm x 24)/箱</t>
  </si>
  <si>
    <t>INGCOOK266</t>
  </si>
  <si>
    <t>P4009A</t>
  </si>
  <si>
    <t>(567gm x 12)/箱</t>
  </si>
  <si>
    <t>P4009B</t>
  </si>
  <si>
    <t>567 GM/CAN</t>
  </si>
  <si>
    <t>P4010</t>
  </si>
  <si>
    <t>mili</t>
  </si>
  <si>
    <t>12can/箱</t>
  </si>
  <si>
    <t>P4011</t>
  </si>
  <si>
    <t>INGCOD1035</t>
  </si>
  <si>
    <t>P4012</t>
  </si>
  <si>
    <t>Fruit Cocktail杂果</t>
  </si>
  <si>
    <t>Champ</t>
  </si>
  <si>
    <t>(820gm x 12)/箱</t>
  </si>
  <si>
    <t>P4013</t>
  </si>
  <si>
    <t>Statue</t>
  </si>
  <si>
    <t>INGCOD1030</t>
  </si>
  <si>
    <t>P4014</t>
  </si>
  <si>
    <t>Cream Corn玉米浆</t>
  </si>
  <si>
    <t>(425gm x 24)/箱</t>
  </si>
  <si>
    <t>P4014A</t>
  </si>
  <si>
    <t>425gm X 12 CAN</t>
  </si>
  <si>
    <t>P4015</t>
  </si>
  <si>
    <t>Whole Corn玉米粒</t>
  </si>
  <si>
    <t>statue</t>
  </si>
  <si>
    <t>(410gm x 24)/箱</t>
  </si>
  <si>
    <t>P4015A</t>
  </si>
  <si>
    <t>410gm X 12 CAN</t>
  </si>
  <si>
    <t>P4016</t>
  </si>
  <si>
    <t>Canned Red Bean 罐头 红豆</t>
  </si>
  <si>
    <t>3.3KG X 6 CAN</t>
  </si>
  <si>
    <t>P4016A</t>
  </si>
  <si>
    <t xml:space="preserve">3.3KG/Can </t>
  </si>
  <si>
    <t>P4017</t>
  </si>
  <si>
    <t xml:space="preserve">Premium Natural Honey </t>
  </si>
  <si>
    <t>Busy</t>
  </si>
  <si>
    <t>(1 kg x 12)/1 carton</t>
  </si>
  <si>
    <t>P4017A</t>
  </si>
  <si>
    <t>1 kg/can</t>
  </si>
  <si>
    <t>P4018</t>
  </si>
  <si>
    <t>Carnation Milk三花淡奶水</t>
  </si>
  <si>
    <t>Thailand</t>
  </si>
  <si>
    <t>Threeflower</t>
  </si>
  <si>
    <t>48 CAN/CARTON</t>
  </si>
  <si>
    <t>P4018A</t>
  </si>
  <si>
    <t>405gm/can/罐</t>
  </si>
  <si>
    <t>P4019</t>
  </si>
  <si>
    <t>Evaporated Creamer淡奶水</t>
  </si>
  <si>
    <t>Marigold</t>
  </si>
  <si>
    <t>P4019A</t>
  </si>
  <si>
    <t>P4020</t>
  </si>
  <si>
    <t>Sweetened Creamer 练奶</t>
  </si>
  <si>
    <t>Dawn牛</t>
  </si>
  <si>
    <t>P4020A</t>
  </si>
  <si>
    <t>380 GM/CAN</t>
  </si>
  <si>
    <t>P4021</t>
  </si>
  <si>
    <t>Full Cream Milk牛奶</t>
  </si>
  <si>
    <t>1Lt x 12/Ctn</t>
  </si>
  <si>
    <t>P4022</t>
  </si>
  <si>
    <t>Pure Milk 牛奶</t>
  </si>
  <si>
    <t>Cowhead</t>
  </si>
  <si>
    <t>箱</t>
  </si>
  <si>
    <t>P4023</t>
  </si>
  <si>
    <t xml:space="preserve">CARNATION MILK </t>
  </si>
  <si>
    <t>KING &amp; KING</t>
  </si>
  <si>
    <t>48 CAN/CTN</t>
  </si>
  <si>
    <t>P4024</t>
  </si>
  <si>
    <t>GingKo Nut白果罐</t>
  </si>
  <si>
    <t>(397gm x 24)/箱</t>
  </si>
  <si>
    <t>P4025</t>
  </si>
  <si>
    <t>Peach 桃畔</t>
  </si>
  <si>
    <t>Royal M</t>
  </si>
  <si>
    <t>P4026</t>
  </si>
  <si>
    <t>Peaches Halves 桃畔</t>
  </si>
  <si>
    <t>South Africa</t>
  </si>
  <si>
    <t>Hosen</t>
  </si>
  <si>
    <t>12can x 825G/Carton</t>
  </si>
  <si>
    <t>P4027</t>
  </si>
  <si>
    <t>Water Chestnut 马蹄 - 箱</t>
  </si>
  <si>
    <t>MILI</t>
  </si>
  <si>
    <t>P4028</t>
  </si>
  <si>
    <t>Planta Margarine  牛油</t>
  </si>
  <si>
    <t>Planta</t>
  </si>
  <si>
    <t>6 x 2.5 kgs</t>
  </si>
  <si>
    <t>P4029</t>
  </si>
  <si>
    <t xml:space="preserve">Baked Beans </t>
  </si>
  <si>
    <t>P4030</t>
  </si>
  <si>
    <t>Coconut Milk 椰浆</t>
  </si>
  <si>
    <t>Kara UHT</t>
  </si>
  <si>
    <t>(1L x 12bag)/箱</t>
  </si>
  <si>
    <t>P4030A</t>
  </si>
  <si>
    <t>200gm x 30bag/箱</t>
  </si>
  <si>
    <t>P4030B</t>
  </si>
  <si>
    <t>P4031</t>
  </si>
  <si>
    <t>HENG GUAN</t>
  </si>
  <si>
    <t>1 Lt</t>
  </si>
  <si>
    <t>P4032</t>
  </si>
  <si>
    <t>Sin-ind</t>
  </si>
  <si>
    <t>P4033</t>
  </si>
  <si>
    <t>Lime Juice 柠檬汁</t>
  </si>
  <si>
    <t>P4034</t>
  </si>
  <si>
    <t>Water Chestnut Juice 马蹄水</t>
  </si>
  <si>
    <t>4 lt</t>
  </si>
  <si>
    <t>Drum</t>
  </si>
  <si>
    <t>P4035</t>
  </si>
  <si>
    <t>Calamansi Juice 酸柑水</t>
  </si>
  <si>
    <t>P4036</t>
  </si>
  <si>
    <t>Sour Plum Juice 酸梅水</t>
  </si>
  <si>
    <t>P4037</t>
  </si>
  <si>
    <t>Rose Juice 玫瑰水</t>
  </si>
  <si>
    <t>P4038</t>
  </si>
  <si>
    <t>GREEN APPLE JUICE</t>
  </si>
  <si>
    <t>P4039</t>
  </si>
  <si>
    <t>HONEY PEACH JUICE</t>
  </si>
  <si>
    <t>P4040</t>
  </si>
  <si>
    <t>STRAWBERRY JUICE</t>
  </si>
  <si>
    <t>P4041</t>
  </si>
  <si>
    <t>POLAR MINERAL WATER</t>
  </si>
  <si>
    <t>600ML/24BTL</t>
  </si>
  <si>
    <t>CARTON</t>
  </si>
  <si>
    <t>P4042</t>
  </si>
  <si>
    <t>MANGO JUICE</t>
  </si>
  <si>
    <t>P4043</t>
  </si>
  <si>
    <t>DRUM</t>
  </si>
  <si>
    <t>P4044</t>
  </si>
  <si>
    <t>HONEYDEW PREMIER CONCENTRATED</t>
  </si>
  <si>
    <t>BOTTLE</t>
  </si>
  <si>
    <t>P4045</t>
  </si>
  <si>
    <t>Honey Longan syrup</t>
  </si>
  <si>
    <t>P4046</t>
  </si>
  <si>
    <t>KIDNEY BEANS</t>
  </si>
  <si>
    <t>HOSEN</t>
  </si>
  <si>
    <t>24 X 425 GM</t>
  </si>
  <si>
    <t>P4047</t>
  </si>
  <si>
    <t>Nata De Coco椰果芊 10 x 10MM</t>
  </si>
  <si>
    <t>GOLDENBOY</t>
  </si>
  <si>
    <t>P4048A</t>
  </si>
  <si>
    <t>GC</t>
  </si>
  <si>
    <t>P4049</t>
  </si>
  <si>
    <t>820GM X 12 CAN</t>
  </si>
  <si>
    <t>P4050</t>
  </si>
  <si>
    <t>Water Chestnut  马蹄</t>
  </si>
  <si>
    <t>567GM X 24</t>
  </si>
  <si>
    <t>P4051</t>
  </si>
  <si>
    <t>Goldchamp</t>
  </si>
  <si>
    <t>P4052</t>
  </si>
  <si>
    <t>P4053</t>
  </si>
  <si>
    <t>PEANUT BUTTER</t>
  </si>
  <si>
    <t>P4054</t>
  </si>
  <si>
    <t>P4055</t>
  </si>
  <si>
    <t>CORN CREAM</t>
  </si>
  <si>
    <t>GOLDEN BOY</t>
  </si>
  <si>
    <t>24 CAN/CARTON</t>
  </si>
  <si>
    <t>P5001</t>
  </si>
  <si>
    <t>Rock Sugar冰糖</t>
  </si>
  <si>
    <t>3 KGS X 6 PKTS</t>
  </si>
  <si>
    <t>P5001A</t>
  </si>
  <si>
    <t>3 KGS/PKT</t>
  </si>
  <si>
    <t>P5002</t>
  </si>
  <si>
    <t>Brown Sugar 黑糖</t>
  </si>
  <si>
    <t>Star</t>
  </si>
  <si>
    <t>6 kgs X 6 PKTS</t>
  </si>
  <si>
    <t>INGCOD1019</t>
  </si>
  <si>
    <t>P5002A</t>
  </si>
  <si>
    <t>6 kgs</t>
  </si>
  <si>
    <t>P5003</t>
  </si>
  <si>
    <t>Red Sugar 赤糖</t>
  </si>
  <si>
    <t>INGCOD1107</t>
  </si>
  <si>
    <t>P5003A</t>
  </si>
  <si>
    <t>P5003B</t>
  </si>
  <si>
    <t>P5004</t>
  </si>
  <si>
    <t>Fine Sugar 白糖</t>
  </si>
  <si>
    <t>MITRPHOL</t>
  </si>
  <si>
    <t>P5005</t>
  </si>
  <si>
    <t>P5005A</t>
  </si>
  <si>
    <t>P5005B</t>
  </si>
  <si>
    <t>P5005C</t>
  </si>
  <si>
    <t>P5006</t>
  </si>
  <si>
    <t>INGCOD1025</t>
  </si>
  <si>
    <t>P5007</t>
  </si>
  <si>
    <t>Coconut Sugar椰糖</t>
  </si>
  <si>
    <t>10kgs/ctn</t>
  </si>
  <si>
    <t>P5007A</t>
  </si>
  <si>
    <t>pkt</t>
  </si>
  <si>
    <t>INGCOOK239</t>
  </si>
  <si>
    <t>P5008</t>
  </si>
  <si>
    <t>BL BRAND</t>
  </si>
  <si>
    <t>P5009</t>
  </si>
  <si>
    <t>P5010</t>
  </si>
  <si>
    <t>Sugari</t>
  </si>
  <si>
    <t>P5011</t>
  </si>
  <si>
    <t>Candy Sugar 片糖</t>
  </si>
  <si>
    <t>400gms x 50pkt/ctn</t>
  </si>
  <si>
    <t>P5011A</t>
  </si>
  <si>
    <t>400 gms/pkt</t>
  </si>
  <si>
    <t>P5012</t>
  </si>
  <si>
    <t>Liquid Maltose 麦芽糖</t>
  </si>
  <si>
    <t>FLS</t>
  </si>
  <si>
    <t>20kgs/1 Tin</t>
  </si>
  <si>
    <t>P5012A</t>
  </si>
  <si>
    <t>500 GM/CAN</t>
  </si>
  <si>
    <t>P5013</t>
  </si>
  <si>
    <t>Coarse Sugar</t>
  </si>
  <si>
    <t>1kg x 12pkt</t>
  </si>
  <si>
    <t>P5014</t>
  </si>
  <si>
    <t>SMALL ROCK SUGAR</t>
  </si>
  <si>
    <t>P6001</t>
  </si>
  <si>
    <t>Tapioca木薯</t>
  </si>
  <si>
    <t>INGCOD1051</t>
  </si>
  <si>
    <t>P6002</t>
  </si>
  <si>
    <t>Sweet Potato 番薯</t>
  </si>
  <si>
    <t>P6003</t>
  </si>
  <si>
    <t>PURPLE Sweet Potato 番薯</t>
  </si>
  <si>
    <t>1 kgs</t>
  </si>
  <si>
    <t>INGCOD1060</t>
  </si>
  <si>
    <t>P6004</t>
  </si>
  <si>
    <t>Yam 芋头</t>
  </si>
  <si>
    <t>P6005</t>
  </si>
  <si>
    <t>P6006</t>
  </si>
  <si>
    <t>INGCOD1048</t>
  </si>
  <si>
    <t>P6007</t>
  </si>
  <si>
    <t>Pandan Leaf 班兰叶</t>
  </si>
  <si>
    <t>INGCOD1043</t>
  </si>
  <si>
    <t>P6008</t>
  </si>
  <si>
    <t>Lime 酸甘</t>
  </si>
  <si>
    <t>P6009</t>
  </si>
  <si>
    <t>P6010</t>
  </si>
  <si>
    <t>China Turnip沙葛</t>
  </si>
  <si>
    <t>INGCOD1038</t>
  </si>
  <si>
    <t>P6011</t>
  </si>
  <si>
    <t>Ginger 老姜</t>
  </si>
  <si>
    <t>P6012</t>
  </si>
  <si>
    <t>Bonton Ginger</t>
  </si>
  <si>
    <t xml:space="preserve"> </t>
  </si>
  <si>
    <t>P6013</t>
  </si>
  <si>
    <t>BUTTERFLY PEAS</t>
  </si>
  <si>
    <t>50 GMS</t>
  </si>
  <si>
    <t>INGCOD1061</t>
  </si>
  <si>
    <t>P6014</t>
  </si>
  <si>
    <t>1 pc</t>
  </si>
  <si>
    <t>Pce</t>
  </si>
  <si>
    <t>P6014A</t>
  </si>
  <si>
    <t>INGCOD1066</t>
  </si>
  <si>
    <t>P7001</t>
  </si>
  <si>
    <t>Food Coloring - Liquid)颜色-水</t>
  </si>
  <si>
    <t>Red/红</t>
  </si>
  <si>
    <t>500 ML/BTL</t>
  </si>
  <si>
    <t>P7002</t>
  </si>
  <si>
    <t>P7003</t>
  </si>
  <si>
    <t>P7004</t>
  </si>
  <si>
    <t>Black/黑</t>
  </si>
  <si>
    <t>P7005</t>
  </si>
  <si>
    <t>Food Coloring Powder  色粉</t>
  </si>
  <si>
    <t>400 gms</t>
  </si>
  <si>
    <t>P7006</t>
  </si>
  <si>
    <t>P7007</t>
  </si>
  <si>
    <t>P7008</t>
  </si>
  <si>
    <t>Food Coloring 颜色</t>
  </si>
  <si>
    <t>5 lt</t>
  </si>
  <si>
    <t>P7009</t>
  </si>
  <si>
    <t>Flavour Essence香精</t>
  </si>
  <si>
    <t>Almond No 1</t>
  </si>
  <si>
    <t>450 ML/BTL</t>
  </si>
  <si>
    <t>P7010</t>
  </si>
  <si>
    <t>P7011</t>
  </si>
  <si>
    <t>Honeydew</t>
  </si>
  <si>
    <t>P7012</t>
  </si>
  <si>
    <t>Mango</t>
  </si>
  <si>
    <t>P7013</t>
  </si>
  <si>
    <t>Pandan (FKJ)</t>
  </si>
  <si>
    <t>INGCOD1065</t>
  </si>
  <si>
    <t>P7014</t>
  </si>
  <si>
    <t>2552 Strawberry</t>
  </si>
  <si>
    <t>P7015</t>
  </si>
  <si>
    <t>Peach</t>
  </si>
  <si>
    <t>1 Lt/BTL</t>
  </si>
  <si>
    <t>P7016</t>
  </si>
  <si>
    <t>P7017</t>
  </si>
  <si>
    <t>Orange</t>
  </si>
  <si>
    <t>P7018</t>
  </si>
  <si>
    <t>Pineapple</t>
  </si>
  <si>
    <t>P7019</t>
  </si>
  <si>
    <t>Banana 23</t>
  </si>
  <si>
    <t>P7020</t>
  </si>
  <si>
    <t>Netual Cloudifier 白色精</t>
  </si>
  <si>
    <t>P7021</t>
  </si>
  <si>
    <t>P7022</t>
  </si>
  <si>
    <t>450ml</t>
  </si>
  <si>
    <t>P7023</t>
  </si>
  <si>
    <t>Durian</t>
  </si>
  <si>
    <t>P7024</t>
  </si>
  <si>
    <t>1 lt/btl</t>
  </si>
  <si>
    <t>MATERIAL COST</t>
  </si>
  <si>
    <t>STOCK BALANCE</t>
  </si>
  <si>
    <t>TOTAL QTY</t>
  </si>
  <si>
    <t>INVENTORY AMOUNT</t>
  </si>
  <si>
    <t>2.5 kg</t>
  </si>
  <si>
    <t>410gm</t>
  </si>
  <si>
    <t>CORN WHOLE</t>
  </si>
  <si>
    <t>F.5025</t>
  </si>
  <si>
    <t>F.30022</t>
  </si>
  <si>
    <t>Pink salt</t>
  </si>
  <si>
    <t>Gelatine</t>
  </si>
  <si>
    <t>Jelly Powder</t>
  </si>
  <si>
    <t>T-800</t>
  </si>
  <si>
    <t>Ice Jelly Powder</t>
  </si>
  <si>
    <t>Redman</t>
  </si>
  <si>
    <t>New Green Bean Powder</t>
  </si>
  <si>
    <t>P4055A</t>
  </si>
  <si>
    <t>P4056</t>
  </si>
  <si>
    <t>P4056A</t>
  </si>
  <si>
    <t>Original Konjac Ball</t>
  </si>
  <si>
    <t>You Tiao 油条</t>
  </si>
  <si>
    <t>小麦草 wheatgrass syrup</t>
  </si>
  <si>
    <t>Honey Syrup</t>
  </si>
  <si>
    <t>3kg</t>
  </si>
  <si>
    <t>Top 1</t>
  </si>
  <si>
    <t>taiwan</t>
  </si>
  <si>
    <t>Chin Chow  仙 草 grass jelly</t>
  </si>
  <si>
    <t>1000 GMS</t>
  </si>
  <si>
    <t>Attap Seeds in Syrup亚嗒子</t>
  </si>
  <si>
    <t>陈皮 dried orange peel</t>
  </si>
  <si>
    <t xml:space="preserve">Sour plum </t>
  </si>
  <si>
    <t>500g</t>
  </si>
  <si>
    <t>Peanut</t>
  </si>
  <si>
    <t>Mili</t>
  </si>
  <si>
    <t>P5002B</t>
  </si>
  <si>
    <t>P2026A</t>
  </si>
  <si>
    <t>P3003A</t>
  </si>
  <si>
    <t>Coconut</t>
  </si>
  <si>
    <t>P6015</t>
  </si>
  <si>
    <t>M1023B</t>
  </si>
  <si>
    <t>Passion Fruit Puree 百香果浆</t>
  </si>
  <si>
    <t>Roselle Puree 洛神花浆</t>
  </si>
  <si>
    <t>1 KG/BOX</t>
  </si>
  <si>
    <t>900 gm</t>
  </si>
  <si>
    <t>Avocado 鳄梨酱</t>
  </si>
  <si>
    <t>Kiwi Syrup 奇异果</t>
  </si>
  <si>
    <t>Coral Weed 海草</t>
  </si>
  <si>
    <t>Chendol 浆咯</t>
  </si>
  <si>
    <t>Bobo Cha Cubes 摩摩喳喳</t>
  </si>
  <si>
    <t>Custom Made Chendol 浆咯</t>
  </si>
  <si>
    <t>RICE BALL (Pink - Peanut 花生)</t>
  </si>
  <si>
    <t>RICE BALL (White - Sesame 芝麻)</t>
  </si>
  <si>
    <t>RICE BALL (White - Red Bean 红豆)</t>
  </si>
  <si>
    <t>M1025A</t>
  </si>
  <si>
    <t>M1026A</t>
  </si>
  <si>
    <t>M1027A</t>
  </si>
  <si>
    <t>Sweet Potato Q - Orange 番薯粉圆</t>
  </si>
  <si>
    <t>Mini Sweet Potato Q - Orange 番薯粉圆</t>
  </si>
  <si>
    <t>Sweet Potato Q - Purple 紫番薯粉圆</t>
  </si>
  <si>
    <t>Mini Sweet Potato Q - Purple 紫番薯粉圆</t>
  </si>
  <si>
    <t>Taro Q - White 芋头粉圆</t>
  </si>
  <si>
    <t>Mini Taro Q - White 芋头粉圆</t>
  </si>
  <si>
    <t>Tapioca Q - Green 木薯粉圆</t>
  </si>
  <si>
    <t>P7025</t>
  </si>
  <si>
    <t>Almond Syrup 杏仁精</t>
  </si>
  <si>
    <t>Green/青</t>
  </si>
  <si>
    <t>Yellow/黄</t>
  </si>
  <si>
    <t>Holland</t>
  </si>
  <si>
    <t>Cludly</t>
  </si>
  <si>
    <t>500 ml x12 BT/ Ctn</t>
  </si>
  <si>
    <t>Wintermelon</t>
  </si>
  <si>
    <t>Kwang Rong</t>
  </si>
  <si>
    <t>500 ml x12 Btl/ Ctn</t>
  </si>
  <si>
    <t>Yam Skinless 芋头去皮</t>
  </si>
  <si>
    <t>Yu Tiao 油条</t>
  </si>
  <si>
    <t>Pumpkin Gourd 金瓜</t>
  </si>
  <si>
    <t>1 CAN</t>
  </si>
  <si>
    <t>P4057</t>
  </si>
  <si>
    <t>PINEAPPLE IN CUBES</t>
  </si>
  <si>
    <t>STATUE</t>
  </si>
  <si>
    <t>P5003C</t>
  </si>
  <si>
    <t>SUN</t>
  </si>
  <si>
    <t>10 kgs/Ctn</t>
  </si>
  <si>
    <t xml:space="preserve"> BOTTLE </t>
  </si>
  <si>
    <t>10kg</t>
  </si>
  <si>
    <t>Passion Fruit concentrated juice</t>
  </si>
  <si>
    <t>Passion Fruit concentrated jam</t>
  </si>
  <si>
    <t>ERAWAN</t>
  </si>
  <si>
    <t>Apple green F.1991</t>
  </si>
  <si>
    <t>M1037A</t>
  </si>
  <si>
    <t>P4058</t>
  </si>
  <si>
    <t>Peaches SLICED 桃片</t>
  </si>
  <si>
    <t>Location</t>
  </si>
  <si>
    <t>F1</t>
  </si>
  <si>
    <t>F10</t>
  </si>
  <si>
    <t>F11</t>
  </si>
  <si>
    <t>F6</t>
  </si>
  <si>
    <t>F3</t>
  </si>
  <si>
    <t>F4</t>
  </si>
  <si>
    <t>F2</t>
  </si>
  <si>
    <t>F7</t>
  </si>
  <si>
    <t>C2</t>
  </si>
  <si>
    <t>F8</t>
  </si>
  <si>
    <t>F2, F1</t>
  </si>
  <si>
    <t>R2</t>
  </si>
  <si>
    <t>RS1</t>
  </si>
  <si>
    <t>S1</t>
  </si>
  <si>
    <t>FF1</t>
  </si>
  <si>
    <t>R3</t>
  </si>
  <si>
    <t>R6</t>
  </si>
  <si>
    <t>R4</t>
  </si>
  <si>
    <t>R7</t>
  </si>
  <si>
    <t>Water Chestnut 马蹄</t>
  </si>
  <si>
    <t>Grass Jelly 仙草冻</t>
  </si>
  <si>
    <t xml:space="preserve">Soda ash </t>
  </si>
  <si>
    <t>Fruit Cocktail Premium 杂果</t>
  </si>
  <si>
    <t>Philippine</t>
  </si>
  <si>
    <t>825GM X 12 CAN</t>
  </si>
  <si>
    <t>M1038</t>
  </si>
  <si>
    <t>M1039</t>
  </si>
  <si>
    <t>M1040</t>
  </si>
  <si>
    <t>AGAR AGAR RED JELLY</t>
  </si>
  <si>
    <t>AGAR AGAR GREEN JELLY</t>
  </si>
  <si>
    <t>Mini Colour Rice Ball (迷你七彩汤圆)</t>
  </si>
  <si>
    <t>900 GM</t>
  </si>
  <si>
    <t>300 GM</t>
  </si>
  <si>
    <t>M1041</t>
  </si>
  <si>
    <t>Honeydew Puree 哈密瓜</t>
  </si>
  <si>
    <t>Passion Fruit Flavor</t>
  </si>
  <si>
    <t>Mango Syrup</t>
  </si>
  <si>
    <t>Rock Honey Sugar</t>
  </si>
  <si>
    <t>Ai Yu Jelly</t>
  </si>
  <si>
    <t>F.750</t>
  </si>
  <si>
    <t>P4033A</t>
  </si>
  <si>
    <t>6 x BOTTLE/PKT</t>
  </si>
  <si>
    <t>400gm</t>
  </si>
  <si>
    <t>500gm</t>
  </si>
  <si>
    <t>400 gm</t>
  </si>
  <si>
    <t>400GM X 20</t>
  </si>
  <si>
    <t>5kg</t>
  </si>
  <si>
    <t xml:space="preserve">Royal </t>
  </si>
  <si>
    <t xml:space="preserve">Strawberry jam </t>
  </si>
  <si>
    <t>9 can</t>
  </si>
  <si>
    <t>0,9</t>
  </si>
  <si>
    <t>11 can</t>
  </si>
  <si>
    <t>SNOW ICE - coconut</t>
  </si>
  <si>
    <t>SNOW ICE - vanilla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</si>
</sst>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1"/>
      <color theme="9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0" xfId="2" applyFont="1" applyFill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2" fillId="0" borderId="1" xfId="0" applyFont="1" applyBorder="1"/>
    <xf numFmtId="44" fontId="3" fillId="0" borderId="1" xfId="2" applyFont="1" applyBorder="1"/>
    <xf numFmtId="44" fontId="5" fillId="0" borderId="1" xfId="2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20" fontId="4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4" fontId="0" fillId="2" borderId="1" xfId="2" applyFont="1" applyFill="1" applyBorder="1"/>
    <xf numFmtId="44" fontId="0" fillId="2" borderId="1" xfId="0" applyNumberFormat="1" applyFill="1" applyBorder="1"/>
    <xf numFmtId="0" fontId="0" fillId="4" borderId="1" xfId="0" applyFill="1" applyBorder="1" applyAlignment="1">
      <alignment horizontal="center" vertical="center" wrapText="1"/>
    </xf>
    <xf numFmtId="43" fontId="0" fillId="4" borderId="1" xfId="1" applyFont="1" applyFill="1" applyBorder="1"/>
    <xf numFmtId="16" fontId="0" fillId="2" borderId="1" xfId="2" applyNumberFormat="1" applyFont="1" applyFill="1" applyBorder="1" applyAlignment="1">
      <alignment horizontal="center" vertical="center" wrapText="1"/>
    </xf>
    <xf numFmtId="0" fontId="0" fillId="0" borderId="2" xfId="0" applyBorder="1"/>
    <xf numFmtId="44" fontId="0" fillId="0" borderId="0" xfId="0" applyNumberFormat="1"/>
    <xf numFmtId="0" fontId="3" fillId="0" borderId="0" xfId="0" applyFont="1"/>
    <xf numFmtId="0" fontId="2" fillId="0" borderId="0" xfId="0" applyFont="1"/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11" fillId="0" borderId="1" xfId="0" applyFont="1" applyBorder="1"/>
    <xf numFmtId="44" fontId="3" fillId="2" borderId="1" xfId="2" applyFont="1" applyFill="1" applyBorder="1" applyAlignment="1">
      <alignment horizontal="center"/>
    </xf>
    <xf numFmtId="44" fontId="4" fillId="0" borderId="1" xfId="2" applyFont="1" applyBorder="1" applyAlignment="1">
      <alignment horizontal="left"/>
    </xf>
    <xf numFmtId="20" fontId="0" fillId="0" borderId="1" xfId="0" applyNumberFormat="1" applyBorder="1"/>
    <xf numFmtId="0" fontId="3" fillId="0" borderId="1" xfId="0" applyFont="1" applyBorder="1"/>
    <xf numFmtId="0" fontId="4" fillId="0" borderId="1" xfId="0" applyFont="1" applyBorder="1"/>
    <xf numFmtId="0" fontId="0" fillId="3" borderId="1" xfId="0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39364-4281-4DF0-80F1-FD10C71A856F}">
  <dimension ref="A1:Q427"/>
  <sheetViews>
    <sheetView tabSelected="1" topLeftCell="B209" workbookViewId="0">
      <selection activeCell="K214" sqref="K214"/>
    </sheetView>
  </sheetViews>
  <sheetFormatPr defaultRowHeight="14.5" x14ac:dyDescent="0.35"/>
  <cols>
    <col min="1" max="1" width="15.36328125" hidden="1" customWidth="1"/>
    <col min="2" max="2" width="11.1796875" style="1" customWidth="1"/>
    <col min="3" max="3" width="46.81640625" style="2" customWidth="1"/>
    <col min="4" max="4" width="7.81640625" style="2" bestFit="1" customWidth="1"/>
    <col min="5" max="6" width="12.54296875" style="2" customWidth="1"/>
    <col min="7" max="7" width="24.7265625" customWidth="1"/>
    <col min="9" max="9" width="10.1796875" style="3" customWidth="1"/>
    <col min="11" max="11" width="8.1796875" customWidth="1"/>
    <col min="15" max="15" width="14.08984375" customWidth="1"/>
    <col min="16" max="16" width="15.08984375" customWidth="1"/>
  </cols>
  <sheetData>
    <row r="1" spans="1:17" ht="20.149999999999999" customHeight="1" x14ac:dyDescent="0.35">
      <c r="C1" s="2">
        <v>1</v>
      </c>
      <c r="E1" s="2">
        <v>2</v>
      </c>
      <c r="F1" s="2">
        <f>E1+1</f>
        <v>3</v>
      </c>
      <c r="G1" s="2">
        <f t="shared" ref="G1:H1" si="0">F1+1</f>
        <v>4</v>
      </c>
      <c r="H1" s="2">
        <f t="shared" si="0"/>
        <v>5</v>
      </c>
      <c r="P1" s="30">
        <f>SUM(P3:P425)</f>
        <v>50473.099259224138</v>
      </c>
    </row>
    <row r="2" spans="1:17" ht="131.5" customHeight="1" x14ac:dyDescent="0.35">
      <c r="A2" s="4" t="s">
        <v>0</v>
      </c>
      <c r="B2" s="5" t="s">
        <v>1</v>
      </c>
      <c r="C2" s="4" t="s">
        <v>2</v>
      </c>
      <c r="D2" s="4" t="s">
        <v>1009</v>
      </c>
      <c r="E2" s="6" t="s">
        <v>3</v>
      </c>
      <c r="F2" s="4" t="s">
        <v>4</v>
      </c>
      <c r="G2" s="4" t="s">
        <v>5</v>
      </c>
      <c r="H2" s="4" t="s">
        <v>6</v>
      </c>
      <c r="I2" s="28" t="s">
        <v>917</v>
      </c>
      <c r="J2" s="43" t="s">
        <v>918</v>
      </c>
      <c r="K2" s="43"/>
      <c r="L2" s="43"/>
      <c r="M2" s="43"/>
      <c r="N2" s="43"/>
      <c r="O2" s="26" t="s">
        <v>919</v>
      </c>
      <c r="P2" s="7" t="s">
        <v>920</v>
      </c>
    </row>
    <row r="3" spans="1:17" s="12" customFormat="1" ht="20" customHeight="1" x14ac:dyDescent="0.35">
      <c r="A3" s="8" t="s">
        <v>7</v>
      </c>
      <c r="B3" s="9" t="s">
        <v>8</v>
      </c>
      <c r="C3" s="10" t="s">
        <v>9</v>
      </c>
      <c r="D3" s="10" t="s">
        <v>1016</v>
      </c>
      <c r="E3" s="8" t="s">
        <v>10</v>
      </c>
      <c r="F3" s="8" t="s">
        <v>11</v>
      </c>
      <c r="G3" s="11" t="s">
        <v>12</v>
      </c>
      <c r="H3" s="11" t="s">
        <v>13</v>
      </c>
      <c r="I3" s="24">
        <v>18.95</v>
      </c>
      <c r="J3" s="12">
        <v>36</v>
      </c>
      <c r="O3" s="27">
        <f>SUM(J3:N3)</f>
        <v>36</v>
      </c>
      <c r="P3" s="25">
        <f>O3*I3</f>
        <v>682.19999999999993</v>
      </c>
      <c r="Q3" s="29"/>
    </row>
    <row r="4" spans="1:17" s="12" customFormat="1" ht="20" customHeight="1" x14ac:dyDescent="0.35">
      <c r="A4" s="8"/>
      <c r="B4" s="9" t="s">
        <v>14</v>
      </c>
      <c r="C4" s="10" t="s">
        <v>9</v>
      </c>
      <c r="D4" s="10" t="s">
        <v>1020</v>
      </c>
      <c r="E4" s="8" t="s">
        <v>10</v>
      </c>
      <c r="F4" s="8" t="s">
        <v>11</v>
      </c>
      <c r="G4" s="11" t="s">
        <v>15</v>
      </c>
      <c r="H4" s="11" t="s">
        <v>16</v>
      </c>
      <c r="I4" s="24">
        <v>20.27</v>
      </c>
      <c r="J4" s="12">
        <v>6</v>
      </c>
      <c r="K4" s="12">
        <v>12</v>
      </c>
      <c r="O4" s="27">
        <f t="shared" ref="O4:O81" si="1">SUM(J4:N4)</f>
        <v>18</v>
      </c>
      <c r="P4" s="25">
        <f t="shared" ref="P4:P81" si="2">O4*I4</f>
        <v>364.86</v>
      </c>
      <c r="Q4" s="29"/>
    </row>
    <row r="5" spans="1:17" s="12" customFormat="1" ht="20" customHeight="1" x14ac:dyDescent="0.35">
      <c r="A5" s="8"/>
      <c r="B5" s="9" t="s">
        <v>17</v>
      </c>
      <c r="C5" s="10" t="s">
        <v>9</v>
      </c>
      <c r="D5" s="10" t="s">
        <v>1014</v>
      </c>
      <c r="E5" s="8" t="s">
        <v>10</v>
      </c>
      <c r="F5" s="8" t="s">
        <v>11</v>
      </c>
      <c r="G5" s="11" t="s">
        <v>18</v>
      </c>
      <c r="H5" s="11" t="s">
        <v>24</v>
      </c>
      <c r="I5" s="24">
        <v>4.0999999999999996</v>
      </c>
      <c r="J5" s="12">
        <v>3</v>
      </c>
      <c r="O5" s="27">
        <f t="shared" si="1"/>
        <v>3</v>
      </c>
      <c r="P5" s="25">
        <f t="shared" si="2"/>
        <v>12.299999999999999</v>
      </c>
      <c r="Q5" s="29"/>
    </row>
    <row r="6" spans="1:17" s="12" customFormat="1" ht="20" customHeight="1" x14ac:dyDescent="0.35">
      <c r="A6" s="8"/>
      <c r="B6" s="9" t="s">
        <v>19</v>
      </c>
      <c r="C6" s="10" t="s">
        <v>9</v>
      </c>
      <c r="D6" s="10" t="s">
        <v>1011</v>
      </c>
      <c r="E6" s="8" t="s">
        <v>10</v>
      </c>
      <c r="F6" s="8" t="s">
        <v>11</v>
      </c>
      <c r="G6" s="11" t="s">
        <v>12</v>
      </c>
      <c r="H6" s="11" t="s">
        <v>13</v>
      </c>
      <c r="I6" s="24">
        <v>19</v>
      </c>
      <c r="J6" s="12">
        <f>59</f>
        <v>59</v>
      </c>
      <c r="O6" s="27">
        <f t="shared" si="1"/>
        <v>59</v>
      </c>
      <c r="P6" s="25">
        <f t="shared" si="2"/>
        <v>1121</v>
      </c>
      <c r="Q6" s="29"/>
    </row>
    <row r="7" spans="1:17" s="12" customFormat="1" ht="20" customHeight="1" x14ac:dyDescent="0.35">
      <c r="A7" s="8"/>
      <c r="B7" s="9" t="s">
        <v>20</v>
      </c>
      <c r="C7" s="10" t="s">
        <v>21</v>
      </c>
      <c r="D7" s="10" t="s">
        <v>1020</v>
      </c>
      <c r="E7" s="8" t="s">
        <v>10</v>
      </c>
      <c r="F7" s="8" t="s">
        <v>11</v>
      </c>
      <c r="G7" s="11" t="s">
        <v>22</v>
      </c>
      <c r="H7" s="11" t="s">
        <v>16</v>
      </c>
      <c r="I7" s="24">
        <f>(4.4*150+0.86*75+32*1.4)/32</f>
        <v>24.040624999999999</v>
      </c>
      <c r="J7" s="12">
        <v>24</v>
      </c>
      <c r="K7" s="12">
        <v>7</v>
      </c>
      <c r="O7" s="27">
        <f t="shared" si="1"/>
        <v>31</v>
      </c>
      <c r="P7" s="25">
        <f t="shared" si="2"/>
        <v>745.25937499999998</v>
      </c>
      <c r="Q7" s="29"/>
    </row>
    <row r="8" spans="1:17" s="12" customFormat="1" ht="20" customHeight="1" x14ac:dyDescent="0.35">
      <c r="A8" s="8"/>
      <c r="B8" s="9" t="s">
        <v>23</v>
      </c>
      <c r="C8" s="10" t="s">
        <v>21</v>
      </c>
      <c r="D8" s="10" t="s">
        <v>1014</v>
      </c>
      <c r="E8" s="8" t="s">
        <v>10</v>
      </c>
      <c r="F8" s="8" t="s">
        <v>11</v>
      </c>
      <c r="G8" s="11" t="s">
        <v>18</v>
      </c>
      <c r="H8" s="11" t="s">
        <v>24</v>
      </c>
      <c r="I8" s="24">
        <f>I7/5</f>
        <v>4.8081249999999995</v>
      </c>
      <c r="J8" s="12">
        <v>23</v>
      </c>
      <c r="O8" s="27">
        <f t="shared" si="1"/>
        <v>23</v>
      </c>
      <c r="P8" s="25">
        <f t="shared" si="2"/>
        <v>110.58687499999999</v>
      </c>
      <c r="Q8" s="29"/>
    </row>
    <row r="9" spans="1:17" s="12" customFormat="1" ht="20" customHeight="1" x14ac:dyDescent="0.35">
      <c r="A9" s="8"/>
      <c r="B9" s="9" t="s">
        <v>25</v>
      </c>
      <c r="C9" s="10" t="s">
        <v>21</v>
      </c>
      <c r="D9" s="10" t="s">
        <v>1012</v>
      </c>
      <c r="E9" s="8" t="s">
        <v>10</v>
      </c>
      <c r="F9" s="8" t="s">
        <v>11</v>
      </c>
      <c r="G9" s="11" t="s">
        <v>26</v>
      </c>
      <c r="H9" s="11" t="s">
        <v>27</v>
      </c>
      <c r="I9" s="24">
        <f>4.4*5</f>
        <v>22</v>
      </c>
      <c r="J9" s="12">
        <v>11</v>
      </c>
      <c r="K9" s="12">
        <v>4</v>
      </c>
      <c r="L9" s="12">
        <v>30</v>
      </c>
      <c r="O9" s="27">
        <f t="shared" si="1"/>
        <v>45</v>
      </c>
      <c r="P9" s="25">
        <f t="shared" si="2"/>
        <v>990</v>
      </c>
      <c r="Q9" s="29"/>
    </row>
    <row r="10" spans="1:17" s="12" customFormat="1" ht="20" customHeight="1" x14ac:dyDescent="0.35">
      <c r="A10" s="8" t="s">
        <v>28</v>
      </c>
      <c r="B10" s="9" t="s">
        <v>29</v>
      </c>
      <c r="C10" s="10" t="s">
        <v>30</v>
      </c>
      <c r="D10" s="10" t="s">
        <v>1013</v>
      </c>
      <c r="E10" s="8" t="s">
        <v>10</v>
      </c>
      <c r="F10" s="8" t="s">
        <v>11</v>
      </c>
      <c r="G10" s="11" t="s">
        <v>18</v>
      </c>
      <c r="H10" s="11" t="s">
        <v>24</v>
      </c>
      <c r="I10" s="24">
        <v>4.95</v>
      </c>
      <c r="J10" s="12">
        <v>22</v>
      </c>
      <c r="O10" s="27">
        <f t="shared" si="1"/>
        <v>22</v>
      </c>
      <c r="P10" s="25">
        <f t="shared" si="2"/>
        <v>108.9</v>
      </c>
      <c r="Q10" s="29"/>
    </row>
    <row r="11" spans="1:17" s="12" customFormat="1" ht="20" customHeight="1" x14ac:dyDescent="0.35">
      <c r="A11" s="8"/>
      <c r="B11" s="9" t="s">
        <v>31</v>
      </c>
      <c r="C11" s="10" t="s">
        <v>32</v>
      </c>
      <c r="D11" s="10" t="s">
        <v>1015</v>
      </c>
      <c r="E11" s="8" t="s">
        <v>10</v>
      </c>
      <c r="F11" s="8" t="s">
        <v>11</v>
      </c>
      <c r="G11" s="11" t="s">
        <v>18</v>
      </c>
      <c r="H11" s="11" t="s">
        <v>24</v>
      </c>
      <c r="I11" s="24">
        <v>26</v>
      </c>
      <c r="J11" s="12">
        <v>19</v>
      </c>
      <c r="O11" s="27">
        <f t="shared" si="1"/>
        <v>19</v>
      </c>
      <c r="P11" s="25">
        <f t="shared" si="2"/>
        <v>494</v>
      </c>
      <c r="Q11" s="29"/>
    </row>
    <row r="12" spans="1:17" s="12" customFormat="1" ht="20" customHeight="1" x14ac:dyDescent="0.35">
      <c r="A12" s="8" t="s">
        <v>33</v>
      </c>
      <c r="B12" s="9" t="s">
        <v>34</v>
      </c>
      <c r="C12" s="10" t="s">
        <v>35</v>
      </c>
      <c r="D12" s="10" t="s">
        <v>1013</v>
      </c>
      <c r="E12" s="8" t="s">
        <v>10</v>
      </c>
      <c r="F12" s="8" t="s">
        <v>11</v>
      </c>
      <c r="G12" s="11" t="s">
        <v>18</v>
      </c>
      <c r="H12" s="11" t="s">
        <v>24</v>
      </c>
      <c r="I12" s="24">
        <v>2</v>
      </c>
      <c r="J12" s="12">
        <v>42</v>
      </c>
      <c r="K12" s="12">
        <v>54</v>
      </c>
      <c r="L12" s="12">
        <v>25</v>
      </c>
      <c r="O12" s="27">
        <f t="shared" si="1"/>
        <v>121</v>
      </c>
      <c r="P12" s="25">
        <f t="shared" si="2"/>
        <v>242</v>
      </c>
      <c r="Q12" s="29"/>
    </row>
    <row r="13" spans="1:17" s="12" customFormat="1" ht="20" customHeight="1" x14ac:dyDescent="0.35">
      <c r="A13" s="8"/>
      <c r="B13" s="9" t="s">
        <v>36</v>
      </c>
      <c r="C13" s="10" t="s">
        <v>37</v>
      </c>
      <c r="D13" s="10" t="s">
        <v>1014</v>
      </c>
      <c r="E13" s="8" t="s">
        <v>10</v>
      </c>
      <c r="F13" s="8" t="s">
        <v>11</v>
      </c>
      <c r="G13" s="11" t="s">
        <v>18</v>
      </c>
      <c r="H13" s="11" t="s">
        <v>24</v>
      </c>
      <c r="I13" s="24">
        <v>3</v>
      </c>
      <c r="J13" s="12">
        <v>23</v>
      </c>
      <c r="O13" s="27">
        <f t="shared" si="1"/>
        <v>23</v>
      </c>
      <c r="P13" s="25">
        <f t="shared" si="2"/>
        <v>69</v>
      </c>
      <c r="Q13" s="29"/>
    </row>
    <row r="14" spans="1:17" s="12" customFormat="1" ht="20" customHeight="1" x14ac:dyDescent="0.35">
      <c r="A14" s="10"/>
      <c r="B14" s="9" t="s">
        <v>38</v>
      </c>
      <c r="C14" s="10" t="s">
        <v>39</v>
      </c>
      <c r="D14" s="10" t="s">
        <v>1013</v>
      </c>
      <c r="E14" s="8" t="s">
        <v>10</v>
      </c>
      <c r="F14" s="8" t="s">
        <v>40</v>
      </c>
      <c r="G14" s="11" t="s">
        <v>18</v>
      </c>
      <c r="H14" s="11" t="s">
        <v>24</v>
      </c>
      <c r="I14" s="24">
        <v>5</v>
      </c>
      <c r="J14" s="12">
        <v>8</v>
      </c>
      <c r="O14" s="27">
        <f t="shared" si="1"/>
        <v>8</v>
      </c>
      <c r="P14" s="25">
        <f t="shared" si="2"/>
        <v>40</v>
      </c>
      <c r="Q14" s="29"/>
    </row>
    <row r="15" spans="1:17" s="12" customFormat="1" ht="20" customHeight="1" x14ac:dyDescent="0.35">
      <c r="A15" s="10"/>
      <c r="B15" s="9" t="s">
        <v>41</v>
      </c>
      <c r="C15" s="10" t="s">
        <v>962</v>
      </c>
      <c r="D15" s="10" t="s">
        <v>1013</v>
      </c>
      <c r="E15" s="8" t="s">
        <v>10</v>
      </c>
      <c r="F15" s="8" t="s">
        <v>11</v>
      </c>
      <c r="G15" s="11" t="s">
        <v>18</v>
      </c>
      <c r="H15" s="11" t="s">
        <v>24</v>
      </c>
      <c r="I15" s="24"/>
      <c r="J15" s="12">
        <v>2</v>
      </c>
      <c r="O15" s="27">
        <f t="shared" si="1"/>
        <v>2</v>
      </c>
      <c r="P15" s="25">
        <f t="shared" si="2"/>
        <v>0</v>
      </c>
      <c r="Q15" s="29"/>
    </row>
    <row r="16" spans="1:17" s="12" customFormat="1" ht="20" customHeight="1" x14ac:dyDescent="0.35">
      <c r="A16" s="10"/>
      <c r="B16" s="9" t="s">
        <v>42</v>
      </c>
      <c r="C16" s="10" t="s">
        <v>961</v>
      </c>
      <c r="D16" s="10" t="s">
        <v>1013</v>
      </c>
      <c r="E16" s="8" t="s">
        <v>10</v>
      </c>
      <c r="F16" s="8" t="s">
        <v>11</v>
      </c>
      <c r="G16" s="11" t="s">
        <v>18</v>
      </c>
      <c r="H16" s="11" t="s">
        <v>24</v>
      </c>
      <c r="I16" s="24">
        <v>8</v>
      </c>
      <c r="J16" s="12">
        <v>6</v>
      </c>
      <c r="O16" s="27">
        <f t="shared" si="1"/>
        <v>6</v>
      </c>
      <c r="P16" s="25">
        <f t="shared" si="2"/>
        <v>48</v>
      </c>
      <c r="Q16" s="29"/>
    </row>
    <row r="17" spans="1:17" s="12" customFormat="1" ht="20" customHeight="1" x14ac:dyDescent="0.35">
      <c r="A17" s="10"/>
      <c r="B17" s="9" t="s">
        <v>43</v>
      </c>
      <c r="C17" s="10" t="s">
        <v>44</v>
      </c>
      <c r="D17" s="10" t="s">
        <v>1013</v>
      </c>
      <c r="E17" s="8" t="s">
        <v>10</v>
      </c>
      <c r="F17" s="8" t="s">
        <v>40</v>
      </c>
      <c r="G17" s="11" t="s">
        <v>18</v>
      </c>
      <c r="H17" s="11" t="s">
        <v>24</v>
      </c>
      <c r="I17" s="24">
        <v>5.5</v>
      </c>
      <c r="J17" s="12">
        <v>7</v>
      </c>
      <c r="O17" s="27">
        <f t="shared" si="1"/>
        <v>7</v>
      </c>
      <c r="P17" s="25">
        <f t="shared" si="2"/>
        <v>38.5</v>
      </c>
      <c r="Q17" s="29"/>
    </row>
    <row r="18" spans="1:17" s="12" customFormat="1" ht="20" customHeight="1" x14ac:dyDescent="0.35">
      <c r="A18" s="10"/>
      <c r="B18" s="9" t="s">
        <v>45</v>
      </c>
      <c r="C18" s="10" t="s">
        <v>46</v>
      </c>
      <c r="D18" s="10"/>
      <c r="E18" s="8" t="s">
        <v>10</v>
      </c>
      <c r="F18" s="8" t="s">
        <v>40</v>
      </c>
      <c r="G18" s="11" t="s">
        <v>18</v>
      </c>
      <c r="H18" s="11" t="s">
        <v>24</v>
      </c>
      <c r="I18" s="24"/>
      <c r="J18" s="12">
        <v>2</v>
      </c>
      <c r="O18" s="27">
        <f t="shared" si="1"/>
        <v>2</v>
      </c>
      <c r="P18" s="25">
        <f t="shared" si="2"/>
        <v>0</v>
      </c>
      <c r="Q18" s="29"/>
    </row>
    <row r="19" spans="1:17" s="12" customFormat="1" ht="20" customHeight="1" x14ac:dyDescent="0.35">
      <c r="A19" s="10"/>
      <c r="B19" s="9" t="s">
        <v>47</v>
      </c>
      <c r="C19" s="10" t="s">
        <v>48</v>
      </c>
      <c r="D19" s="10"/>
      <c r="E19" s="8" t="s">
        <v>10</v>
      </c>
      <c r="F19" s="8" t="s">
        <v>40</v>
      </c>
      <c r="G19" s="11" t="s">
        <v>18</v>
      </c>
      <c r="H19" s="11" t="s">
        <v>24</v>
      </c>
      <c r="I19" s="24"/>
      <c r="O19" s="27">
        <f t="shared" si="1"/>
        <v>0</v>
      </c>
      <c r="P19" s="25">
        <f t="shared" si="2"/>
        <v>0</v>
      </c>
      <c r="Q19" s="29"/>
    </row>
    <row r="20" spans="1:17" s="12" customFormat="1" ht="20" customHeight="1" x14ac:dyDescent="0.35">
      <c r="A20" s="10"/>
      <c r="B20" s="9" t="s">
        <v>49</v>
      </c>
      <c r="C20" s="13" t="s">
        <v>963</v>
      </c>
      <c r="D20" s="10" t="s">
        <v>1013</v>
      </c>
      <c r="E20" s="11" t="s">
        <v>50</v>
      </c>
      <c r="F20" s="8" t="s">
        <v>51</v>
      </c>
      <c r="G20" s="11" t="s">
        <v>52</v>
      </c>
      <c r="H20" s="11" t="s">
        <v>53</v>
      </c>
      <c r="I20" s="24">
        <v>6</v>
      </c>
      <c r="J20" s="12">
        <v>8</v>
      </c>
      <c r="O20" s="27">
        <f t="shared" si="1"/>
        <v>8</v>
      </c>
      <c r="P20" s="25">
        <f t="shared" si="2"/>
        <v>48</v>
      </c>
      <c r="Q20" s="29"/>
    </row>
    <row r="21" spans="1:17" s="12" customFormat="1" ht="20" customHeight="1" x14ac:dyDescent="0.35">
      <c r="A21" s="8" t="s">
        <v>54</v>
      </c>
      <c r="B21" s="9" t="s">
        <v>55</v>
      </c>
      <c r="C21" s="10" t="s">
        <v>965</v>
      </c>
      <c r="D21" s="10" t="s">
        <v>1017</v>
      </c>
      <c r="E21" s="8" t="s">
        <v>10</v>
      </c>
      <c r="F21" s="8" t="s">
        <v>11</v>
      </c>
      <c r="G21" s="11" t="s">
        <v>56</v>
      </c>
      <c r="H21" s="11" t="s">
        <v>13</v>
      </c>
      <c r="I21" s="24">
        <v>0.71</v>
      </c>
      <c r="J21" s="12">
        <v>140</v>
      </c>
      <c r="K21" s="12">
        <v>25</v>
      </c>
      <c r="O21" s="27">
        <f t="shared" si="1"/>
        <v>165</v>
      </c>
      <c r="P21" s="25">
        <f t="shared" si="2"/>
        <v>117.14999999999999</v>
      </c>
      <c r="Q21" s="29"/>
    </row>
    <row r="22" spans="1:17" s="12" customFormat="1" ht="20" customHeight="1" x14ac:dyDescent="0.35">
      <c r="A22" s="8" t="s">
        <v>57</v>
      </c>
      <c r="B22" s="9" t="s">
        <v>58</v>
      </c>
      <c r="C22" s="10" t="s">
        <v>964</v>
      </c>
      <c r="D22" s="10" t="s">
        <v>1018</v>
      </c>
      <c r="E22" s="8" t="s">
        <v>10</v>
      </c>
      <c r="F22" s="8" t="s">
        <v>11</v>
      </c>
      <c r="G22" s="11" t="s">
        <v>59</v>
      </c>
      <c r="H22" s="11" t="s">
        <v>13</v>
      </c>
      <c r="I22" s="24">
        <v>1.85</v>
      </c>
      <c r="O22" s="27">
        <f t="shared" si="1"/>
        <v>0</v>
      </c>
      <c r="P22" s="25">
        <f t="shared" si="2"/>
        <v>0</v>
      </c>
      <c r="Q22" s="29"/>
    </row>
    <row r="23" spans="1:17" s="12" customFormat="1" ht="20" customHeight="1" x14ac:dyDescent="0.35">
      <c r="A23" s="8"/>
      <c r="B23" s="9" t="s">
        <v>60</v>
      </c>
      <c r="C23" s="10" t="s">
        <v>966</v>
      </c>
      <c r="D23" s="10"/>
      <c r="E23" s="8" t="s">
        <v>10</v>
      </c>
      <c r="F23" s="8" t="s">
        <v>11</v>
      </c>
      <c r="G23" s="11" t="s">
        <v>61</v>
      </c>
      <c r="H23" s="11" t="s">
        <v>13</v>
      </c>
      <c r="I23" s="24">
        <v>2.6</v>
      </c>
      <c r="O23" s="27">
        <f t="shared" si="1"/>
        <v>0</v>
      </c>
      <c r="P23" s="25">
        <f t="shared" si="2"/>
        <v>0</v>
      </c>
      <c r="Q23" s="29"/>
    </row>
    <row r="24" spans="1:17" s="12" customFormat="1" ht="20" customHeight="1" x14ac:dyDescent="0.35">
      <c r="A24" s="8"/>
      <c r="B24" s="9" t="s">
        <v>62</v>
      </c>
      <c r="C24" s="10" t="s">
        <v>964</v>
      </c>
      <c r="D24" s="10"/>
      <c r="E24" s="8" t="s">
        <v>10</v>
      </c>
      <c r="F24" s="8" t="s">
        <v>63</v>
      </c>
      <c r="G24" s="11" t="s">
        <v>59</v>
      </c>
      <c r="H24" s="11" t="s">
        <v>13</v>
      </c>
      <c r="I24" s="24">
        <v>6.5</v>
      </c>
      <c r="J24" s="12">
        <v>4</v>
      </c>
      <c r="O24" s="27">
        <f t="shared" si="1"/>
        <v>4</v>
      </c>
      <c r="P24" s="25">
        <f t="shared" si="2"/>
        <v>26</v>
      </c>
      <c r="Q24" s="29"/>
    </row>
    <row r="25" spans="1:17" s="12" customFormat="1" ht="20" customHeight="1" x14ac:dyDescent="0.35">
      <c r="A25" s="10"/>
      <c r="B25" s="9" t="s">
        <v>64</v>
      </c>
      <c r="C25" s="10" t="s">
        <v>65</v>
      </c>
      <c r="D25" s="10"/>
      <c r="E25" s="8" t="s">
        <v>10</v>
      </c>
      <c r="F25" s="8" t="s">
        <v>11</v>
      </c>
      <c r="G25" s="11" t="s">
        <v>66</v>
      </c>
      <c r="H25" s="11" t="s">
        <v>67</v>
      </c>
      <c r="I25" s="24">
        <v>9.27</v>
      </c>
      <c r="J25" s="12">
        <v>34</v>
      </c>
      <c r="O25" s="27">
        <f t="shared" si="1"/>
        <v>34</v>
      </c>
      <c r="P25" s="25">
        <f t="shared" si="2"/>
        <v>315.18</v>
      </c>
      <c r="Q25" s="29"/>
    </row>
    <row r="26" spans="1:17" s="12" customFormat="1" ht="20" customHeight="1" x14ac:dyDescent="0.35">
      <c r="A26" s="10"/>
      <c r="B26" s="9" t="s">
        <v>68</v>
      </c>
      <c r="C26" s="10" t="s">
        <v>69</v>
      </c>
      <c r="D26" s="10"/>
      <c r="E26" s="8" t="s">
        <v>10</v>
      </c>
      <c r="F26" s="8" t="s">
        <v>11</v>
      </c>
      <c r="G26" s="11" t="s">
        <v>66</v>
      </c>
      <c r="H26" s="11" t="s">
        <v>67</v>
      </c>
      <c r="I26" s="24">
        <v>13.5</v>
      </c>
      <c r="J26" s="12">
        <v>24</v>
      </c>
      <c r="O26" s="27">
        <f t="shared" si="1"/>
        <v>24</v>
      </c>
      <c r="P26" s="25">
        <f t="shared" si="2"/>
        <v>324</v>
      </c>
      <c r="Q26" s="29"/>
    </row>
    <row r="27" spans="1:17" s="12" customFormat="1" ht="20" customHeight="1" x14ac:dyDescent="0.35">
      <c r="A27" s="10"/>
      <c r="B27" s="9" t="s">
        <v>70</v>
      </c>
      <c r="C27" s="10" t="s">
        <v>71</v>
      </c>
      <c r="D27" s="10" t="s">
        <v>1014</v>
      </c>
      <c r="E27" s="8" t="s">
        <v>72</v>
      </c>
      <c r="F27" s="8" t="s">
        <v>11</v>
      </c>
      <c r="G27" s="11" t="s">
        <v>73</v>
      </c>
      <c r="H27" s="11" t="s">
        <v>74</v>
      </c>
      <c r="I27" s="24">
        <v>0.85</v>
      </c>
      <c r="J27" s="12">
        <v>21</v>
      </c>
      <c r="O27" s="27">
        <f t="shared" si="1"/>
        <v>21</v>
      </c>
      <c r="P27" s="25">
        <f t="shared" si="2"/>
        <v>17.849999999999998</v>
      </c>
      <c r="Q27" s="29"/>
    </row>
    <row r="28" spans="1:17" s="12" customFormat="1" ht="20" customHeight="1" x14ac:dyDescent="0.35">
      <c r="A28" s="10"/>
      <c r="B28" s="9" t="s">
        <v>75</v>
      </c>
      <c r="C28" s="13" t="s">
        <v>967</v>
      </c>
      <c r="D28" s="13"/>
      <c r="E28" s="8" t="s">
        <v>10</v>
      </c>
      <c r="F28" s="11" t="s">
        <v>76</v>
      </c>
      <c r="G28" s="11" t="s">
        <v>77</v>
      </c>
      <c r="H28" s="11" t="s">
        <v>13</v>
      </c>
      <c r="I28" s="24"/>
      <c r="O28" s="27">
        <f t="shared" si="1"/>
        <v>0</v>
      </c>
      <c r="P28" s="25">
        <f t="shared" si="2"/>
        <v>0</v>
      </c>
      <c r="Q28" s="29"/>
    </row>
    <row r="29" spans="1:17" s="12" customFormat="1" ht="20" customHeight="1" x14ac:dyDescent="0.35">
      <c r="A29" s="10"/>
      <c r="B29" s="9" t="s">
        <v>78</v>
      </c>
      <c r="C29" s="13" t="s">
        <v>968</v>
      </c>
      <c r="D29" s="13" t="s">
        <v>1019</v>
      </c>
      <c r="E29" s="8" t="s">
        <v>10</v>
      </c>
      <c r="F29" s="11" t="s">
        <v>76</v>
      </c>
      <c r="G29" s="11" t="s">
        <v>77</v>
      </c>
      <c r="H29" s="11" t="s">
        <v>13</v>
      </c>
      <c r="I29" s="24"/>
      <c r="J29" s="12">
        <v>32</v>
      </c>
      <c r="O29" s="27">
        <f t="shared" si="1"/>
        <v>32</v>
      </c>
      <c r="P29" s="25">
        <f t="shared" si="2"/>
        <v>0</v>
      </c>
      <c r="Q29" s="29"/>
    </row>
    <row r="30" spans="1:17" s="12" customFormat="1" ht="20" customHeight="1" x14ac:dyDescent="0.35">
      <c r="A30" s="10"/>
      <c r="B30" s="9" t="s">
        <v>79</v>
      </c>
      <c r="C30" s="13" t="s">
        <v>969</v>
      </c>
      <c r="D30" s="13"/>
      <c r="E30" s="8" t="s">
        <v>10</v>
      </c>
      <c r="F30" s="11" t="s">
        <v>76</v>
      </c>
      <c r="G30" s="11" t="s">
        <v>77</v>
      </c>
      <c r="H30" s="11" t="s">
        <v>13</v>
      </c>
      <c r="I30" s="24"/>
      <c r="O30" s="27">
        <f t="shared" si="1"/>
        <v>0</v>
      </c>
      <c r="P30" s="25">
        <f t="shared" si="2"/>
        <v>0</v>
      </c>
      <c r="Q30" s="29"/>
    </row>
    <row r="31" spans="1:17" s="12" customFormat="1" ht="20" customHeight="1" x14ac:dyDescent="0.35">
      <c r="A31" s="13"/>
      <c r="B31" s="9" t="s">
        <v>80</v>
      </c>
      <c r="C31" s="13" t="s">
        <v>81</v>
      </c>
      <c r="D31" s="13"/>
      <c r="E31" s="11" t="s">
        <v>82</v>
      </c>
      <c r="F31" s="8" t="s">
        <v>83</v>
      </c>
      <c r="G31" s="11" t="s">
        <v>84</v>
      </c>
      <c r="H31" s="11" t="s">
        <v>85</v>
      </c>
      <c r="I31" s="24">
        <v>0.4</v>
      </c>
      <c r="O31" s="27">
        <f t="shared" si="1"/>
        <v>0</v>
      </c>
      <c r="P31" s="25">
        <f t="shared" si="2"/>
        <v>0</v>
      </c>
      <c r="Q31" s="29"/>
    </row>
    <row r="32" spans="1:17" s="12" customFormat="1" ht="20" customHeight="1" x14ac:dyDescent="0.35">
      <c r="A32" s="13"/>
      <c r="B32" s="9" t="s">
        <v>86</v>
      </c>
      <c r="C32" s="13" t="s">
        <v>87</v>
      </c>
      <c r="D32" s="13"/>
      <c r="E32" s="11" t="s">
        <v>82</v>
      </c>
      <c r="F32" s="8" t="s">
        <v>83</v>
      </c>
      <c r="G32" s="11" t="s">
        <v>88</v>
      </c>
      <c r="H32" s="11" t="s">
        <v>85</v>
      </c>
      <c r="I32" s="24">
        <v>0.4</v>
      </c>
      <c r="O32" s="27">
        <f t="shared" si="1"/>
        <v>0</v>
      </c>
      <c r="P32" s="25">
        <f t="shared" si="2"/>
        <v>0</v>
      </c>
      <c r="Q32" s="29"/>
    </row>
    <row r="33" spans="1:17" s="12" customFormat="1" ht="20" customHeight="1" x14ac:dyDescent="0.35">
      <c r="A33" s="13"/>
      <c r="B33" s="9" t="s">
        <v>89</v>
      </c>
      <c r="C33" s="13" t="s">
        <v>87</v>
      </c>
      <c r="D33" s="13" t="s">
        <v>1015</v>
      </c>
      <c r="E33" s="11" t="s">
        <v>82</v>
      </c>
      <c r="F33" s="8" t="s">
        <v>83</v>
      </c>
      <c r="G33" s="11" t="s">
        <v>90</v>
      </c>
      <c r="H33" s="11" t="s">
        <v>85</v>
      </c>
      <c r="I33" s="24">
        <v>4</v>
      </c>
      <c r="J33" s="12">
        <v>74</v>
      </c>
      <c r="O33" s="27">
        <f t="shared" si="1"/>
        <v>74</v>
      </c>
      <c r="P33" s="25">
        <f t="shared" si="2"/>
        <v>296</v>
      </c>
      <c r="Q33" s="29"/>
    </row>
    <row r="34" spans="1:17" s="12" customFormat="1" ht="20" customHeight="1" x14ac:dyDescent="0.35">
      <c r="A34" s="13"/>
      <c r="B34" s="9" t="s">
        <v>956</v>
      </c>
      <c r="C34" s="13" t="s">
        <v>957</v>
      </c>
      <c r="D34" s="13" t="s">
        <v>1014</v>
      </c>
      <c r="E34" s="11" t="s">
        <v>82</v>
      </c>
      <c r="F34" s="8" t="s">
        <v>40</v>
      </c>
      <c r="G34" s="8" t="s">
        <v>959</v>
      </c>
      <c r="H34" s="8" t="s">
        <v>24</v>
      </c>
      <c r="I34" s="24">
        <v>4.4000000000000004</v>
      </c>
      <c r="J34" s="12">
        <v>50</v>
      </c>
      <c r="O34" s="27"/>
      <c r="P34" s="25"/>
      <c r="Q34" s="29"/>
    </row>
    <row r="35" spans="1:17" s="12" customFormat="1" ht="20" customHeight="1" x14ac:dyDescent="0.35">
      <c r="A35" s="13"/>
      <c r="B35" s="9" t="s">
        <v>91</v>
      </c>
      <c r="C35" s="13" t="s">
        <v>92</v>
      </c>
      <c r="D35" s="13" t="s">
        <v>1010</v>
      </c>
      <c r="E35" s="11" t="s">
        <v>82</v>
      </c>
      <c r="F35" s="8" t="s">
        <v>83</v>
      </c>
      <c r="G35" s="11" t="s">
        <v>84</v>
      </c>
      <c r="H35" s="11" t="s">
        <v>85</v>
      </c>
      <c r="I35" s="24">
        <v>0.4</v>
      </c>
      <c r="J35" s="12">
        <v>110</v>
      </c>
      <c r="O35" s="27">
        <f t="shared" si="1"/>
        <v>110</v>
      </c>
      <c r="P35" s="25">
        <f t="shared" si="2"/>
        <v>44</v>
      </c>
      <c r="Q35" s="29"/>
    </row>
    <row r="36" spans="1:17" s="12" customFormat="1" ht="20" customHeight="1" x14ac:dyDescent="0.35">
      <c r="A36" s="13"/>
      <c r="B36" s="9" t="s">
        <v>93</v>
      </c>
      <c r="C36" s="13" t="s">
        <v>92</v>
      </c>
      <c r="D36" s="13" t="s">
        <v>1010</v>
      </c>
      <c r="E36" s="11" t="s">
        <v>82</v>
      </c>
      <c r="F36" s="8" t="s">
        <v>83</v>
      </c>
      <c r="G36" s="11" t="s">
        <v>90</v>
      </c>
      <c r="H36" s="11" t="s">
        <v>85</v>
      </c>
      <c r="I36" s="24">
        <v>4</v>
      </c>
      <c r="J36" s="12">
        <v>4</v>
      </c>
      <c r="K36" s="12">
        <v>100</v>
      </c>
      <c r="O36" s="27">
        <f t="shared" si="1"/>
        <v>104</v>
      </c>
      <c r="P36" s="25">
        <f t="shared" si="2"/>
        <v>416</v>
      </c>
      <c r="Q36" s="29"/>
    </row>
    <row r="37" spans="1:17" s="12" customFormat="1" ht="20" customHeight="1" x14ac:dyDescent="0.35">
      <c r="A37" s="13"/>
      <c r="B37" s="9" t="s">
        <v>94</v>
      </c>
      <c r="C37" s="13" t="s">
        <v>973</v>
      </c>
      <c r="D37" s="13"/>
      <c r="E37" s="11" t="s">
        <v>10</v>
      </c>
      <c r="F37" s="8" t="s">
        <v>11</v>
      </c>
      <c r="G37" s="11" t="s">
        <v>95</v>
      </c>
      <c r="H37" s="11" t="s">
        <v>96</v>
      </c>
      <c r="I37" s="24"/>
      <c r="O37" s="27">
        <f t="shared" si="1"/>
        <v>0</v>
      </c>
      <c r="P37" s="25">
        <f t="shared" si="2"/>
        <v>0</v>
      </c>
      <c r="Q37" s="29"/>
    </row>
    <row r="38" spans="1:17" s="12" customFormat="1" ht="20" customHeight="1" x14ac:dyDescent="0.35">
      <c r="A38" s="13"/>
      <c r="B38" s="9" t="s">
        <v>970</v>
      </c>
      <c r="C38" s="13" t="s">
        <v>974</v>
      </c>
      <c r="D38" s="13" t="s">
        <v>1015</v>
      </c>
      <c r="E38" s="11" t="s">
        <v>10</v>
      </c>
      <c r="F38" s="8" t="s">
        <v>11</v>
      </c>
      <c r="G38" s="11" t="s">
        <v>95</v>
      </c>
      <c r="H38" s="11" t="s">
        <v>96</v>
      </c>
      <c r="I38" s="24"/>
      <c r="J38" s="12">
        <v>2</v>
      </c>
      <c r="O38" s="27"/>
      <c r="P38" s="25"/>
      <c r="Q38" s="29"/>
    </row>
    <row r="39" spans="1:17" s="12" customFormat="1" ht="20" customHeight="1" x14ac:dyDescent="0.35">
      <c r="A39" s="13"/>
      <c r="B39" s="9" t="s">
        <v>97</v>
      </c>
      <c r="C39" s="13" t="s">
        <v>975</v>
      </c>
      <c r="D39" s="13"/>
      <c r="E39" s="11" t="s">
        <v>10</v>
      </c>
      <c r="F39" s="8" t="s">
        <v>11</v>
      </c>
      <c r="G39" s="11" t="s">
        <v>95</v>
      </c>
      <c r="H39" s="11" t="s">
        <v>96</v>
      </c>
      <c r="I39" s="24"/>
      <c r="J39" s="12">
        <v>2</v>
      </c>
      <c r="O39" s="27">
        <f t="shared" si="1"/>
        <v>2</v>
      </c>
      <c r="P39" s="25">
        <f t="shared" si="2"/>
        <v>0</v>
      </c>
      <c r="Q39" s="29"/>
    </row>
    <row r="40" spans="1:17" s="12" customFormat="1" ht="20" customHeight="1" x14ac:dyDescent="0.35">
      <c r="A40" s="13"/>
      <c r="B40" s="9" t="s">
        <v>971</v>
      </c>
      <c r="C40" s="13" t="s">
        <v>976</v>
      </c>
      <c r="D40" s="13" t="s">
        <v>1015</v>
      </c>
      <c r="E40" s="11" t="s">
        <v>10</v>
      </c>
      <c r="F40" s="8" t="s">
        <v>11</v>
      </c>
      <c r="G40" s="11" t="s">
        <v>95</v>
      </c>
      <c r="H40" s="11" t="s">
        <v>96</v>
      </c>
      <c r="I40" s="24"/>
      <c r="J40" s="12">
        <v>2</v>
      </c>
      <c r="O40" s="27"/>
      <c r="P40" s="25"/>
      <c r="Q40" s="29"/>
    </row>
    <row r="41" spans="1:17" s="12" customFormat="1" ht="20" customHeight="1" x14ac:dyDescent="0.35">
      <c r="A41" s="13"/>
      <c r="B41" s="9" t="s">
        <v>98</v>
      </c>
      <c r="C41" s="13" t="s">
        <v>977</v>
      </c>
      <c r="D41" s="13"/>
      <c r="E41" s="11" t="s">
        <v>10</v>
      </c>
      <c r="F41" s="8" t="s">
        <v>11</v>
      </c>
      <c r="G41" s="11" t="s">
        <v>95</v>
      </c>
      <c r="H41" s="11" t="s">
        <v>96</v>
      </c>
      <c r="I41" s="24"/>
      <c r="J41" s="12">
        <v>2</v>
      </c>
      <c r="O41" s="27">
        <f t="shared" si="1"/>
        <v>2</v>
      </c>
      <c r="P41" s="25">
        <f t="shared" si="2"/>
        <v>0</v>
      </c>
      <c r="Q41" s="29"/>
    </row>
    <row r="42" spans="1:17" s="12" customFormat="1" ht="20" customHeight="1" x14ac:dyDescent="0.35">
      <c r="A42" s="13"/>
      <c r="B42" s="9" t="s">
        <v>972</v>
      </c>
      <c r="C42" s="13" t="s">
        <v>978</v>
      </c>
      <c r="D42" s="13" t="s">
        <v>1015</v>
      </c>
      <c r="E42" s="11" t="s">
        <v>10</v>
      </c>
      <c r="F42" s="8" t="s">
        <v>11</v>
      </c>
      <c r="G42" s="11" t="s">
        <v>95</v>
      </c>
      <c r="H42" s="11" t="s">
        <v>96</v>
      </c>
      <c r="I42" s="24"/>
      <c r="J42" s="12">
        <v>9</v>
      </c>
      <c r="O42" s="27"/>
      <c r="P42" s="25"/>
      <c r="Q42" s="29"/>
    </row>
    <row r="43" spans="1:17" s="12" customFormat="1" ht="20" customHeight="1" x14ac:dyDescent="0.35">
      <c r="A43" s="13"/>
      <c r="B43" s="9" t="s">
        <v>99</v>
      </c>
      <c r="C43" s="13" t="s">
        <v>979</v>
      </c>
      <c r="D43" s="13"/>
      <c r="E43" s="11" t="s">
        <v>10</v>
      </c>
      <c r="F43" s="8" t="s">
        <v>11</v>
      </c>
      <c r="G43" s="11" t="s">
        <v>95</v>
      </c>
      <c r="H43" s="11" t="s">
        <v>85</v>
      </c>
      <c r="I43" s="24"/>
      <c r="O43" s="27">
        <f t="shared" si="1"/>
        <v>0</v>
      </c>
      <c r="P43" s="25">
        <f t="shared" si="2"/>
        <v>0</v>
      </c>
      <c r="Q43" s="29"/>
    </row>
    <row r="44" spans="1:17" s="12" customFormat="1" ht="20" customHeight="1" x14ac:dyDescent="0.35">
      <c r="A44" s="13"/>
      <c r="B44" s="9" t="s">
        <v>100</v>
      </c>
      <c r="C44" s="13" t="s">
        <v>1030</v>
      </c>
      <c r="D44" s="13"/>
      <c r="E44" s="11" t="s">
        <v>10</v>
      </c>
      <c r="F44" s="8" t="s">
        <v>11</v>
      </c>
      <c r="G44" s="11" t="s">
        <v>73</v>
      </c>
      <c r="H44" s="11" t="s">
        <v>96</v>
      </c>
      <c r="I44" s="24">
        <v>0</v>
      </c>
      <c r="J44" s="12">
        <v>12</v>
      </c>
      <c r="O44" s="27">
        <f t="shared" si="1"/>
        <v>12</v>
      </c>
      <c r="P44" s="25">
        <f t="shared" si="2"/>
        <v>0</v>
      </c>
      <c r="Q44" s="29"/>
    </row>
    <row r="45" spans="1:17" s="12" customFormat="1" ht="20" customHeight="1" x14ac:dyDescent="0.35">
      <c r="A45" s="13"/>
      <c r="B45" s="9" t="s">
        <v>102</v>
      </c>
      <c r="C45" s="13" t="s">
        <v>103</v>
      </c>
      <c r="D45" s="13"/>
      <c r="E45" s="11" t="s">
        <v>10</v>
      </c>
      <c r="F45" s="8" t="s">
        <v>11</v>
      </c>
      <c r="G45" s="11" t="s">
        <v>104</v>
      </c>
      <c r="H45" s="11" t="s">
        <v>105</v>
      </c>
      <c r="I45" s="24">
        <v>0</v>
      </c>
      <c r="O45" s="27">
        <f t="shared" si="1"/>
        <v>0</v>
      </c>
      <c r="P45" s="25">
        <f t="shared" si="2"/>
        <v>0</v>
      </c>
      <c r="Q45" s="29"/>
    </row>
    <row r="46" spans="1:17" s="12" customFormat="1" ht="20" customHeight="1" x14ac:dyDescent="0.35">
      <c r="A46" s="13"/>
      <c r="B46" s="9" t="s">
        <v>106</v>
      </c>
      <c r="C46" s="13" t="s">
        <v>958</v>
      </c>
      <c r="D46" s="13" t="s">
        <v>1014</v>
      </c>
      <c r="E46" s="11" t="s">
        <v>10</v>
      </c>
      <c r="F46" s="8" t="s">
        <v>11</v>
      </c>
      <c r="G46" s="11" t="s">
        <v>960</v>
      </c>
      <c r="H46" s="11" t="s">
        <v>96</v>
      </c>
      <c r="I46" s="24">
        <v>0</v>
      </c>
      <c r="J46" s="12">
        <v>4</v>
      </c>
      <c r="O46" s="27">
        <f t="shared" si="1"/>
        <v>4</v>
      </c>
      <c r="P46" s="25">
        <f t="shared" si="2"/>
        <v>0</v>
      </c>
      <c r="Q46" s="29"/>
    </row>
    <row r="47" spans="1:17" s="12" customFormat="1" ht="20" customHeight="1" x14ac:dyDescent="0.35">
      <c r="A47" s="13"/>
      <c r="B47" s="9" t="s">
        <v>107</v>
      </c>
      <c r="C47" s="13" t="s">
        <v>108</v>
      </c>
      <c r="D47" s="13"/>
      <c r="E47" s="11" t="s">
        <v>10</v>
      </c>
      <c r="F47" s="8" t="s">
        <v>11</v>
      </c>
      <c r="G47" s="11" t="s">
        <v>109</v>
      </c>
      <c r="H47" s="11" t="s">
        <v>96</v>
      </c>
      <c r="I47" s="24">
        <v>0</v>
      </c>
      <c r="O47" s="27">
        <f t="shared" si="1"/>
        <v>0</v>
      </c>
      <c r="P47" s="25">
        <f t="shared" si="2"/>
        <v>0</v>
      </c>
      <c r="Q47" s="29"/>
    </row>
    <row r="48" spans="1:17" s="12" customFormat="1" ht="20" customHeight="1" x14ac:dyDescent="0.35">
      <c r="A48" s="13"/>
      <c r="B48" s="9" t="s">
        <v>110</v>
      </c>
      <c r="C48" s="13" t="s">
        <v>108</v>
      </c>
      <c r="D48" s="13"/>
      <c r="E48" s="11" t="s">
        <v>10</v>
      </c>
      <c r="F48" s="8" t="s">
        <v>11</v>
      </c>
      <c r="G48" s="11" t="s">
        <v>111</v>
      </c>
      <c r="H48" s="11" t="s">
        <v>96</v>
      </c>
      <c r="I48" s="24">
        <v>0</v>
      </c>
      <c r="O48" s="27">
        <f t="shared" si="1"/>
        <v>0</v>
      </c>
      <c r="P48" s="25">
        <f t="shared" si="2"/>
        <v>0</v>
      </c>
      <c r="Q48" s="29"/>
    </row>
    <row r="49" spans="1:17" s="12" customFormat="1" ht="20" customHeight="1" x14ac:dyDescent="0.35">
      <c r="A49" s="13"/>
      <c r="B49" s="9" t="s">
        <v>112</v>
      </c>
      <c r="C49" s="13" t="s">
        <v>113</v>
      </c>
      <c r="D49" s="13"/>
      <c r="E49" s="11" t="s">
        <v>10</v>
      </c>
      <c r="F49" s="8" t="s">
        <v>11</v>
      </c>
      <c r="G49" s="11" t="s">
        <v>109</v>
      </c>
      <c r="H49" s="11" t="s">
        <v>96</v>
      </c>
      <c r="I49" s="24">
        <v>0</v>
      </c>
      <c r="O49" s="27">
        <f t="shared" si="1"/>
        <v>0</v>
      </c>
      <c r="P49" s="25">
        <f t="shared" si="2"/>
        <v>0</v>
      </c>
      <c r="Q49" s="29"/>
    </row>
    <row r="50" spans="1:17" s="12" customFormat="1" ht="20" customHeight="1" x14ac:dyDescent="0.35">
      <c r="A50" s="13"/>
      <c r="B50" s="9" t="s">
        <v>114</v>
      </c>
      <c r="C50" s="13" t="s">
        <v>113</v>
      </c>
      <c r="D50" s="13"/>
      <c r="E50" s="11" t="s">
        <v>10</v>
      </c>
      <c r="F50" s="8" t="s">
        <v>11</v>
      </c>
      <c r="G50" s="11" t="s">
        <v>101</v>
      </c>
      <c r="H50" s="11" t="s">
        <v>96</v>
      </c>
      <c r="I50" s="24">
        <v>0</v>
      </c>
      <c r="O50" s="27">
        <f t="shared" si="1"/>
        <v>0</v>
      </c>
      <c r="P50" s="25">
        <f t="shared" si="2"/>
        <v>0</v>
      </c>
      <c r="Q50" s="29"/>
    </row>
    <row r="51" spans="1:17" s="12" customFormat="1" ht="20" customHeight="1" x14ac:dyDescent="0.35">
      <c r="A51" s="13"/>
      <c r="B51" s="9" t="s">
        <v>115</v>
      </c>
      <c r="C51" s="13" t="s">
        <v>116</v>
      </c>
      <c r="D51" s="13"/>
      <c r="E51" s="11" t="s">
        <v>10</v>
      </c>
      <c r="F51" s="8" t="s">
        <v>11</v>
      </c>
      <c r="G51" s="11" t="s">
        <v>117</v>
      </c>
      <c r="H51" s="11" t="s">
        <v>96</v>
      </c>
      <c r="I51" s="24">
        <v>0</v>
      </c>
      <c r="O51" s="27">
        <f t="shared" si="1"/>
        <v>0</v>
      </c>
      <c r="P51" s="25">
        <f t="shared" si="2"/>
        <v>0</v>
      </c>
      <c r="Q51" s="29"/>
    </row>
    <row r="52" spans="1:17" s="12" customFormat="1" ht="20" customHeight="1" x14ac:dyDescent="0.35">
      <c r="A52" s="13"/>
      <c r="B52" s="9" t="s">
        <v>118</v>
      </c>
      <c r="C52" s="13" t="s">
        <v>119</v>
      </c>
      <c r="D52" s="13"/>
      <c r="E52" s="11" t="s">
        <v>10</v>
      </c>
      <c r="F52" s="8" t="s">
        <v>11</v>
      </c>
      <c r="G52" s="11" t="s">
        <v>109</v>
      </c>
      <c r="H52" s="11" t="s">
        <v>27</v>
      </c>
      <c r="I52" s="24">
        <v>0</v>
      </c>
      <c r="O52" s="27">
        <f t="shared" si="1"/>
        <v>0</v>
      </c>
      <c r="P52" s="25">
        <f t="shared" si="2"/>
        <v>0</v>
      </c>
      <c r="Q52" s="29"/>
    </row>
    <row r="53" spans="1:17" s="12" customFormat="1" ht="20" customHeight="1" x14ac:dyDescent="0.35">
      <c r="A53" s="13"/>
      <c r="B53" s="9" t="s">
        <v>120</v>
      </c>
      <c r="C53" s="13" t="s">
        <v>121</v>
      </c>
      <c r="D53" s="13"/>
      <c r="E53" s="11" t="s">
        <v>82</v>
      </c>
      <c r="F53" s="8" t="s">
        <v>83</v>
      </c>
      <c r="G53" s="11" t="s">
        <v>61</v>
      </c>
      <c r="H53" s="11" t="s">
        <v>27</v>
      </c>
      <c r="I53" s="24">
        <v>9</v>
      </c>
      <c r="O53" s="27">
        <f t="shared" si="1"/>
        <v>0</v>
      </c>
      <c r="P53" s="25">
        <f t="shared" si="2"/>
        <v>0</v>
      </c>
      <c r="Q53" s="29"/>
    </row>
    <row r="54" spans="1:17" s="12" customFormat="1" ht="20" customHeight="1" x14ac:dyDescent="0.35">
      <c r="A54" s="13"/>
      <c r="B54" s="9" t="s">
        <v>122</v>
      </c>
      <c r="C54" s="13" t="s">
        <v>123</v>
      </c>
      <c r="D54" s="13"/>
      <c r="E54" s="11" t="s">
        <v>82</v>
      </c>
      <c r="F54" s="8" t="s">
        <v>83</v>
      </c>
      <c r="G54" s="11" t="s">
        <v>61</v>
      </c>
      <c r="H54" s="11" t="s">
        <v>27</v>
      </c>
      <c r="I54" s="24">
        <v>9</v>
      </c>
      <c r="J54" s="12">
        <v>1</v>
      </c>
      <c r="O54" s="27">
        <f t="shared" si="1"/>
        <v>1</v>
      </c>
      <c r="P54" s="25">
        <f t="shared" si="2"/>
        <v>9</v>
      </c>
      <c r="Q54" s="29"/>
    </row>
    <row r="55" spans="1:17" s="12" customFormat="1" ht="20" customHeight="1" x14ac:dyDescent="0.35">
      <c r="A55" s="13"/>
      <c r="B55" s="9" t="s">
        <v>124</v>
      </c>
      <c r="C55" s="13" t="s">
        <v>125</v>
      </c>
      <c r="D55" s="13" t="s">
        <v>1015</v>
      </c>
      <c r="E55" s="11" t="s">
        <v>82</v>
      </c>
      <c r="F55" s="8" t="s">
        <v>83</v>
      </c>
      <c r="G55" s="11" t="s">
        <v>61</v>
      </c>
      <c r="H55" s="11" t="s">
        <v>27</v>
      </c>
      <c r="I55" s="24">
        <v>9</v>
      </c>
      <c r="J55" s="12">
        <v>8</v>
      </c>
      <c r="O55" s="27">
        <f t="shared" si="1"/>
        <v>8</v>
      </c>
      <c r="P55" s="25">
        <f t="shared" si="2"/>
        <v>72</v>
      </c>
      <c r="Q55" s="29"/>
    </row>
    <row r="56" spans="1:17" s="12" customFormat="1" ht="20" customHeight="1" x14ac:dyDescent="0.35">
      <c r="A56" s="13"/>
      <c r="B56" s="9" t="s">
        <v>126</v>
      </c>
      <c r="C56" s="13" t="s">
        <v>127</v>
      </c>
      <c r="D56" s="13" t="s">
        <v>1015</v>
      </c>
      <c r="E56" s="11" t="s">
        <v>82</v>
      </c>
      <c r="F56" s="8" t="s">
        <v>83</v>
      </c>
      <c r="G56" s="11" t="s">
        <v>61</v>
      </c>
      <c r="H56" s="11" t="s">
        <v>27</v>
      </c>
      <c r="I56" s="24">
        <v>9</v>
      </c>
      <c r="J56" s="12">
        <v>5</v>
      </c>
      <c r="O56" s="27">
        <f t="shared" si="1"/>
        <v>5</v>
      </c>
      <c r="P56" s="25">
        <f t="shared" si="2"/>
        <v>45</v>
      </c>
      <c r="Q56" s="29"/>
    </row>
    <row r="57" spans="1:17" s="12" customFormat="1" ht="20" customHeight="1" x14ac:dyDescent="0.35">
      <c r="A57" s="13"/>
      <c r="B57" s="9" t="s">
        <v>128</v>
      </c>
      <c r="C57" s="13" t="s">
        <v>129</v>
      </c>
      <c r="D57" s="13"/>
      <c r="E57" s="11" t="s">
        <v>82</v>
      </c>
      <c r="F57" s="8" t="s">
        <v>83</v>
      </c>
      <c r="G57" s="11" t="s">
        <v>61</v>
      </c>
      <c r="H57" s="11" t="s">
        <v>27</v>
      </c>
      <c r="I57" s="24">
        <v>9</v>
      </c>
      <c r="O57" s="27">
        <f t="shared" si="1"/>
        <v>0</v>
      </c>
      <c r="P57" s="25">
        <f t="shared" si="2"/>
        <v>0</v>
      </c>
      <c r="Q57" s="29"/>
    </row>
    <row r="58" spans="1:17" s="12" customFormat="1" ht="20" customHeight="1" x14ac:dyDescent="0.35">
      <c r="A58" s="13"/>
      <c r="B58" s="9" t="s">
        <v>130</v>
      </c>
      <c r="C58" s="13" t="s">
        <v>131</v>
      </c>
      <c r="D58" s="13"/>
      <c r="E58" s="11" t="s">
        <v>82</v>
      </c>
      <c r="F58" s="8" t="s">
        <v>83</v>
      </c>
      <c r="G58" s="11" t="s">
        <v>61</v>
      </c>
      <c r="H58" s="11" t="s">
        <v>27</v>
      </c>
      <c r="I58" s="24">
        <v>9</v>
      </c>
      <c r="J58" s="12">
        <v>1</v>
      </c>
      <c r="O58" s="27">
        <f t="shared" si="1"/>
        <v>1</v>
      </c>
      <c r="P58" s="25">
        <f t="shared" si="2"/>
        <v>9</v>
      </c>
      <c r="Q58" s="29"/>
    </row>
    <row r="59" spans="1:17" s="12" customFormat="1" ht="20" customHeight="1" x14ac:dyDescent="0.35">
      <c r="A59" s="13"/>
      <c r="B59" s="9" t="s">
        <v>1006</v>
      </c>
      <c r="C59" s="13" t="s">
        <v>132</v>
      </c>
      <c r="D59" s="13"/>
      <c r="E59" s="11" t="s">
        <v>10</v>
      </c>
      <c r="F59" s="8" t="s">
        <v>11</v>
      </c>
      <c r="G59" s="11" t="s">
        <v>405</v>
      </c>
      <c r="H59" s="11" t="s">
        <v>105</v>
      </c>
      <c r="I59" s="24">
        <f>(3.9+4.56)/2</f>
        <v>4.2299999999999995</v>
      </c>
      <c r="O59" s="27">
        <f t="shared" si="1"/>
        <v>0</v>
      </c>
      <c r="P59" s="25">
        <f t="shared" si="2"/>
        <v>0</v>
      </c>
      <c r="Q59" s="29"/>
    </row>
    <row r="60" spans="1:17" s="12" customFormat="1" ht="20" customHeight="1" x14ac:dyDescent="0.35">
      <c r="A60" s="13"/>
      <c r="B60" s="9"/>
      <c r="C60" s="13" t="s">
        <v>1063</v>
      </c>
      <c r="D60" s="13"/>
      <c r="E60" s="11"/>
      <c r="F60" s="8"/>
      <c r="G60" s="11"/>
      <c r="H60" s="11"/>
      <c r="I60" s="24"/>
      <c r="J60" s="12">
        <v>1</v>
      </c>
      <c r="O60" s="27"/>
      <c r="P60" s="25"/>
      <c r="Q60" s="29"/>
    </row>
    <row r="61" spans="1:17" s="12" customFormat="1" ht="20" customHeight="1" x14ac:dyDescent="0.35">
      <c r="A61" s="13"/>
      <c r="B61" s="9"/>
      <c r="C61" s="13" t="s">
        <v>1062</v>
      </c>
      <c r="D61" s="13"/>
      <c r="E61" s="11"/>
      <c r="F61" s="8"/>
      <c r="G61" s="11"/>
      <c r="H61" s="11"/>
      <c r="I61" s="24"/>
      <c r="J61" s="12">
        <v>1</v>
      </c>
      <c r="O61" s="27"/>
      <c r="P61" s="25"/>
      <c r="Q61" s="29"/>
    </row>
    <row r="62" spans="1:17" s="12" customFormat="1" ht="20" customHeight="1" x14ac:dyDescent="0.35">
      <c r="A62" s="13"/>
      <c r="B62" s="9" t="s">
        <v>1035</v>
      </c>
      <c r="C62" s="10" t="s">
        <v>1038</v>
      </c>
      <c r="D62" s="13"/>
      <c r="E62" s="23" t="s">
        <v>10</v>
      </c>
      <c r="F62" s="8" t="s">
        <v>40</v>
      </c>
      <c r="G62" s="8" t="s">
        <v>1041</v>
      </c>
      <c r="H62" s="8" t="s">
        <v>96</v>
      </c>
      <c r="I62" s="38">
        <v>2.4</v>
      </c>
      <c r="O62" s="27">
        <f t="shared" si="1"/>
        <v>0</v>
      </c>
      <c r="P62" s="25">
        <f t="shared" si="2"/>
        <v>0</v>
      </c>
      <c r="Q62" s="29"/>
    </row>
    <row r="63" spans="1:17" s="12" customFormat="1" ht="20" customHeight="1" x14ac:dyDescent="0.35">
      <c r="A63" s="13"/>
      <c r="B63" s="9" t="s">
        <v>1036</v>
      </c>
      <c r="C63" s="10" t="s">
        <v>1039</v>
      </c>
      <c r="D63" s="13"/>
      <c r="E63" s="23" t="s">
        <v>10</v>
      </c>
      <c r="F63" s="8" t="s">
        <v>40</v>
      </c>
      <c r="G63" s="8" t="s">
        <v>1041</v>
      </c>
      <c r="H63" s="8" t="s">
        <v>96</v>
      </c>
      <c r="I63" s="38">
        <v>2.4</v>
      </c>
      <c r="O63" s="27">
        <f t="shared" si="1"/>
        <v>0</v>
      </c>
      <c r="P63" s="25">
        <f t="shared" si="2"/>
        <v>0</v>
      </c>
      <c r="Q63" s="29"/>
    </row>
    <row r="64" spans="1:17" s="12" customFormat="1" ht="20" customHeight="1" x14ac:dyDescent="0.35">
      <c r="A64" s="13"/>
      <c r="B64" s="9" t="s">
        <v>1037</v>
      </c>
      <c r="C64" s="10" t="s">
        <v>1040</v>
      </c>
      <c r="D64" s="13"/>
      <c r="E64" s="8" t="s">
        <v>10</v>
      </c>
      <c r="F64" s="11" t="s">
        <v>76</v>
      </c>
      <c r="G64" s="11" t="s">
        <v>1042</v>
      </c>
      <c r="H64" s="11" t="s">
        <v>13</v>
      </c>
      <c r="I64" s="38">
        <v>1.8</v>
      </c>
      <c r="J64" s="12">
        <v>21</v>
      </c>
      <c r="O64" s="27">
        <f t="shared" si="1"/>
        <v>21</v>
      </c>
      <c r="P64" s="25">
        <f t="shared" si="2"/>
        <v>37.800000000000004</v>
      </c>
      <c r="Q64" s="29"/>
    </row>
    <row r="65" spans="1:17" s="12" customFormat="1" ht="20" customHeight="1" x14ac:dyDescent="0.35">
      <c r="A65" s="13"/>
      <c r="B65" s="9" t="s">
        <v>1043</v>
      </c>
      <c r="C65" s="10" t="s">
        <v>1044</v>
      </c>
      <c r="D65" s="13"/>
      <c r="E65" s="8" t="s">
        <v>10</v>
      </c>
      <c r="F65" s="8" t="s">
        <v>11</v>
      </c>
      <c r="G65" s="11" t="s">
        <v>18</v>
      </c>
      <c r="H65" s="11" t="s">
        <v>24</v>
      </c>
      <c r="I65" s="38"/>
      <c r="J65" s="12">
        <v>2</v>
      </c>
      <c r="O65" s="27">
        <f t="shared" si="1"/>
        <v>2</v>
      </c>
      <c r="P65" s="25"/>
      <c r="Q65" s="29"/>
    </row>
    <row r="66" spans="1:17" s="12" customFormat="1" ht="20" customHeight="1" x14ac:dyDescent="0.35">
      <c r="A66" s="13"/>
      <c r="B66" s="9"/>
      <c r="C66" s="10" t="s">
        <v>1048</v>
      </c>
      <c r="D66" s="13"/>
      <c r="E66" s="8"/>
      <c r="F66" s="8"/>
      <c r="G66" s="11"/>
      <c r="H66" s="11"/>
      <c r="I66" s="38"/>
      <c r="O66" s="27">
        <f t="shared" si="1"/>
        <v>0</v>
      </c>
      <c r="P66" s="25"/>
      <c r="Q66" s="29"/>
    </row>
    <row r="67" spans="1:17" s="12" customFormat="1" ht="20" customHeight="1" x14ac:dyDescent="0.35">
      <c r="A67" s="13"/>
      <c r="B67" s="9"/>
      <c r="C67" s="13" t="s">
        <v>1003</v>
      </c>
      <c r="D67" s="13"/>
      <c r="E67" s="11"/>
      <c r="F67" s="8"/>
      <c r="G67" s="11"/>
      <c r="H67" s="11"/>
      <c r="I67" s="24"/>
      <c r="J67" s="12">
        <v>6</v>
      </c>
      <c r="O67" s="27"/>
      <c r="P67" s="25"/>
      <c r="Q67" s="29"/>
    </row>
    <row r="68" spans="1:17" s="12" customFormat="1" ht="20" customHeight="1" x14ac:dyDescent="0.35">
      <c r="A68" s="13"/>
      <c r="B68" s="9"/>
      <c r="C68" s="13" t="s">
        <v>1058</v>
      </c>
      <c r="D68" s="13"/>
      <c r="E68" s="11"/>
      <c r="F68" s="8"/>
      <c r="G68" s="11"/>
      <c r="H68" s="11"/>
      <c r="I68" s="24"/>
      <c r="J68" s="12">
        <v>1</v>
      </c>
      <c r="O68" s="27"/>
      <c r="P68" s="25"/>
      <c r="Q68" s="29"/>
    </row>
    <row r="69" spans="1:17" s="12" customFormat="1" ht="20" customHeight="1" x14ac:dyDescent="0.35">
      <c r="A69" s="13"/>
      <c r="B69" s="9"/>
      <c r="C69" s="13" t="s">
        <v>1002</v>
      </c>
      <c r="D69" s="13"/>
      <c r="E69" s="11"/>
      <c r="F69" s="8"/>
      <c r="G69" s="11"/>
      <c r="H69" s="11"/>
      <c r="I69" s="24"/>
      <c r="J69" s="12">
        <v>13</v>
      </c>
      <c r="O69" s="27"/>
      <c r="P69" s="25"/>
      <c r="Q69" s="29"/>
    </row>
    <row r="70" spans="1:17" s="14" customFormat="1" ht="20" customHeight="1" x14ac:dyDescent="0.35">
      <c r="A70" s="10"/>
      <c r="B70" s="9" t="s">
        <v>133</v>
      </c>
      <c r="C70" s="10" t="s">
        <v>134</v>
      </c>
      <c r="D70" s="10"/>
      <c r="E70" s="8" t="s">
        <v>135</v>
      </c>
      <c r="F70" s="8" t="s">
        <v>136</v>
      </c>
      <c r="G70" s="11" t="s">
        <v>137</v>
      </c>
      <c r="H70" s="11" t="s">
        <v>138</v>
      </c>
      <c r="I70" s="24">
        <v>44</v>
      </c>
      <c r="J70" s="12">
        <v>1</v>
      </c>
      <c r="O70" s="27">
        <f t="shared" si="1"/>
        <v>1</v>
      </c>
      <c r="P70" s="25">
        <f t="shared" si="2"/>
        <v>44</v>
      </c>
      <c r="Q70" s="29"/>
    </row>
    <row r="71" spans="1:17" s="14" customFormat="1" ht="20" customHeight="1" x14ac:dyDescent="0.35">
      <c r="A71" s="10"/>
      <c r="B71" s="9" t="s">
        <v>139</v>
      </c>
      <c r="C71" s="10" t="s">
        <v>134</v>
      </c>
      <c r="D71" s="10"/>
      <c r="E71" s="8" t="s">
        <v>135</v>
      </c>
      <c r="F71" s="8" t="s">
        <v>136</v>
      </c>
      <c r="G71" s="11" t="s">
        <v>140</v>
      </c>
      <c r="H71" s="11" t="s">
        <v>141</v>
      </c>
      <c r="I71" s="24">
        <v>11</v>
      </c>
      <c r="J71" s="12">
        <v>2</v>
      </c>
      <c r="O71" s="27">
        <f t="shared" si="1"/>
        <v>2</v>
      </c>
      <c r="P71" s="25">
        <f t="shared" si="2"/>
        <v>22</v>
      </c>
      <c r="Q71" s="29"/>
    </row>
    <row r="72" spans="1:17" s="14" customFormat="1" ht="20" customHeight="1" x14ac:dyDescent="0.35">
      <c r="A72" s="10"/>
      <c r="B72" s="9" t="s">
        <v>142</v>
      </c>
      <c r="C72" s="10" t="s">
        <v>143</v>
      </c>
      <c r="D72" s="10" t="s">
        <v>1018</v>
      </c>
      <c r="E72" s="8" t="s">
        <v>82</v>
      </c>
      <c r="F72" s="8" t="s">
        <v>144</v>
      </c>
      <c r="G72" s="11" t="s">
        <v>73</v>
      </c>
      <c r="H72" s="11" t="s">
        <v>85</v>
      </c>
      <c r="I72" s="24">
        <f>220/44</f>
        <v>5</v>
      </c>
      <c r="J72" s="12">
        <v>39</v>
      </c>
      <c r="O72" s="27">
        <f t="shared" si="1"/>
        <v>39</v>
      </c>
      <c r="P72" s="25">
        <f t="shared" si="2"/>
        <v>195</v>
      </c>
      <c r="Q72" s="29"/>
    </row>
    <row r="73" spans="1:17" s="14" customFormat="1" ht="20" customHeight="1" x14ac:dyDescent="0.35">
      <c r="A73" s="8"/>
      <c r="B73" s="9" t="s">
        <v>145</v>
      </c>
      <c r="C73" s="10" t="s">
        <v>146</v>
      </c>
      <c r="D73" s="10" t="s">
        <v>1018</v>
      </c>
      <c r="E73" s="8" t="s">
        <v>82</v>
      </c>
      <c r="F73" s="8" t="s">
        <v>144</v>
      </c>
      <c r="G73" s="11" t="s">
        <v>147</v>
      </c>
      <c r="H73" s="11" t="s">
        <v>85</v>
      </c>
      <c r="I73" s="24">
        <v>4</v>
      </c>
      <c r="J73" s="12">
        <v>7</v>
      </c>
      <c r="O73" s="27">
        <f t="shared" si="1"/>
        <v>7</v>
      </c>
      <c r="P73" s="25">
        <f t="shared" si="2"/>
        <v>28</v>
      </c>
      <c r="Q73" s="29"/>
    </row>
    <row r="74" spans="1:17" s="14" customFormat="1" ht="20" customHeight="1" x14ac:dyDescent="0.35">
      <c r="A74" s="8"/>
      <c r="B74" s="9" t="s">
        <v>148</v>
      </c>
      <c r="C74" s="10" t="s">
        <v>149</v>
      </c>
      <c r="D74" s="10" t="s">
        <v>1018</v>
      </c>
      <c r="E74" s="8" t="s">
        <v>10</v>
      </c>
      <c r="F74" s="8" t="s">
        <v>40</v>
      </c>
      <c r="G74" s="11" t="s">
        <v>150</v>
      </c>
      <c r="H74" s="11" t="s">
        <v>85</v>
      </c>
      <c r="I74" s="24">
        <v>6</v>
      </c>
      <c r="J74" s="12">
        <v>3</v>
      </c>
      <c r="O74" s="27">
        <f t="shared" si="1"/>
        <v>3</v>
      </c>
      <c r="P74" s="25">
        <f t="shared" si="2"/>
        <v>18</v>
      </c>
      <c r="Q74" s="29"/>
    </row>
    <row r="75" spans="1:17" s="14" customFormat="1" ht="20" customHeight="1" x14ac:dyDescent="0.35">
      <c r="A75" s="8"/>
      <c r="B75" s="9" t="s">
        <v>151</v>
      </c>
      <c r="C75" s="10" t="s">
        <v>152</v>
      </c>
      <c r="D75" s="10" t="s">
        <v>1018</v>
      </c>
      <c r="E75" s="8" t="s">
        <v>10</v>
      </c>
      <c r="F75" s="8" t="s">
        <v>40</v>
      </c>
      <c r="G75" s="11" t="s">
        <v>153</v>
      </c>
      <c r="H75" s="11" t="s">
        <v>85</v>
      </c>
      <c r="I75" s="24">
        <v>5</v>
      </c>
      <c r="J75" s="12">
        <v>5</v>
      </c>
      <c r="O75" s="27">
        <f t="shared" si="1"/>
        <v>5</v>
      </c>
      <c r="P75" s="25">
        <f t="shared" si="2"/>
        <v>25</v>
      </c>
      <c r="Q75" s="29"/>
    </row>
    <row r="76" spans="1:17" s="14" customFormat="1" ht="20" customHeight="1" x14ac:dyDescent="0.35">
      <c r="A76" s="8"/>
      <c r="B76" s="9" t="s">
        <v>154</v>
      </c>
      <c r="C76" s="10" t="s">
        <v>155</v>
      </c>
      <c r="D76" s="10"/>
      <c r="E76" s="8" t="s">
        <v>135</v>
      </c>
      <c r="F76" s="8" t="s">
        <v>136</v>
      </c>
      <c r="G76" s="11" t="s">
        <v>156</v>
      </c>
      <c r="H76" s="11" t="s">
        <v>141</v>
      </c>
      <c r="I76" s="24"/>
      <c r="J76" s="12">
        <v>1</v>
      </c>
      <c r="O76" s="27">
        <f t="shared" si="1"/>
        <v>1</v>
      </c>
      <c r="P76" s="25">
        <f t="shared" si="2"/>
        <v>0</v>
      </c>
      <c r="Q76" s="29"/>
    </row>
    <row r="77" spans="1:17" s="14" customFormat="1" ht="20" customHeight="1" x14ac:dyDescent="0.35">
      <c r="A77" s="8"/>
      <c r="B77" s="9" t="s">
        <v>157</v>
      </c>
      <c r="C77" s="10" t="s">
        <v>155</v>
      </c>
      <c r="D77" s="10"/>
      <c r="E77" s="8" t="s">
        <v>135</v>
      </c>
      <c r="F77" s="8" t="s">
        <v>136</v>
      </c>
      <c r="G77" s="11" t="s">
        <v>90</v>
      </c>
      <c r="H77" s="11" t="s">
        <v>27</v>
      </c>
      <c r="I77" s="24"/>
      <c r="J77" s="12"/>
      <c r="O77" s="27">
        <f t="shared" si="1"/>
        <v>0</v>
      </c>
      <c r="P77" s="25">
        <f t="shared" si="2"/>
        <v>0</v>
      </c>
      <c r="Q77" s="29"/>
    </row>
    <row r="78" spans="1:17" s="14" customFormat="1" ht="20" customHeight="1" x14ac:dyDescent="0.35">
      <c r="A78" s="8"/>
      <c r="B78" s="9" t="s">
        <v>158</v>
      </c>
      <c r="C78" s="10" t="s">
        <v>159</v>
      </c>
      <c r="D78" s="10"/>
      <c r="E78" s="8" t="s">
        <v>135</v>
      </c>
      <c r="F78" s="8" t="s">
        <v>136</v>
      </c>
      <c r="G78" s="11" t="s">
        <v>160</v>
      </c>
      <c r="H78" s="11" t="s">
        <v>141</v>
      </c>
      <c r="I78" s="24"/>
      <c r="J78" s="12"/>
      <c r="O78" s="27">
        <f t="shared" si="1"/>
        <v>0</v>
      </c>
      <c r="P78" s="25">
        <f t="shared" si="2"/>
        <v>0</v>
      </c>
      <c r="Q78" s="29"/>
    </row>
    <row r="79" spans="1:17" s="14" customFormat="1" ht="20" customHeight="1" x14ac:dyDescent="0.35">
      <c r="A79" s="8"/>
      <c r="B79" s="9" t="s">
        <v>161</v>
      </c>
      <c r="C79" s="10" t="s">
        <v>159</v>
      </c>
      <c r="D79" s="10"/>
      <c r="E79" s="8" t="s">
        <v>135</v>
      </c>
      <c r="F79" s="8" t="s">
        <v>136</v>
      </c>
      <c r="G79" s="11" t="s">
        <v>90</v>
      </c>
      <c r="H79" s="11" t="s">
        <v>27</v>
      </c>
      <c r="I79" s="24"/>
      <c r="J79" s="12"/>
      <c r="O79" s="27">
        <f t="shared" si="1"/>
        <v>0</v>
      </c>
      <c r="P79" s="25">
        <f t="shared" si="2"/>
        <v>0</v>
      </c>
      <c r="Q79" s="29"/>
    </row>
    <row r="80" spans="1:17" s="14" customFormat="1" ht="20" customHeight="1" x14ac:dyDescent="0.35">
      <c r="A80" s="8"/>
      <c r="B80" s="9" t="s">
        <v>162</v>
      </c>
      <c r="C80" s="10" t="s">
        <v>163</v>
      </c>
      <c r="D80" s="10"/>
      <c r="E80" s="8" t="s">
        <v>135</v>
      </c>
      <c r="F80" s="8" t="s">
        <v>136</v>
      </c>
      <c r="G80" s="11" t="s">
        <v>160</v>
      </c>
      <c r="H80" s="11" t="s">
        <v>164</v>
      </c>
      <c r="I80" s="24"/>
      <c r="J80" s="12">
        <v>1</v>
      </c>
      <c r="O80" s="27">
        <f t="shared" si="1"/>
        <v>1</v>
      </c>
      <c r="P80" s="25">
        <f t="shared" si="2"/>
        <v>0</v>
      </c>
      <c r="Q80" s="29"/>
    </row>
    <row r="81" spans="1:17" s="14" customFormat="1" ht="20" customHeight="1" x14ac:dyDescent="0.35">
      <c r="A81" s="8"/>
      <c r="B81" s="9" t="s">
        <v>165</v>
      </c>
      <c r="C81" s="10" t="s">
        <v>163</v>
      </c>
      <c r="D81" s="10"/>
      <c r="E81" s="8" t="s">
        <v>135</v>
      </c>
      <c r="F81" s="8" t="s">
        <v>136</v>
      </c>
      <c r="G81" s="11" t="s">
        <v>90</v>
      </c>
      <c r="H81" s="11" t="s">
        <v>27</v>
      </c>
      <c r="I81" s="24"/>
      <c r="J81" s="12"/>
      <c r="O81" s="27">
        <f t="shared" si="1"/>
        <v>0</v>
      </c>
      <c r="P81" s="25">
        <f t="shared" si="2"/>
        <v>0</v>
      </c>
      <c r="Q81" s="29"/>
    </row>
    <row r="82" spans="1:17" s="14" customFormat="1" ht="20" customHeight="1" x14ac:dyDescent="0.35">
      <c r="A82" s="10"/>
      <c r="B82" s="9" t="s">
        <v>166</v>
      </c>
      <c r="C82" s="9" t="s">
        <v>936</v>
      </c>
      <c r="D82" s="9"/>
      <c r="E82" s="8" t="s">
        <v>167</v>
      </c>
      <c r="F82" s="8" t="s">
        <v>40</v>
      </c>
      <c r="G82" s="8" t="s">
        <v>73</v>
      </c>
      <c r="H82" s="8" t="s">
        <v>53</v>
      </c>
      <c r="I82" s="24">
        <v>1</v>
      </c>
      <c r="J82" s="12">
        <v>24</v>
      </c>
      <c r="K82" s="12">
        <v>7</v>
      </c>
      <c r="O82" s="27">
        <f t="shared" ref="O82:O151" si="3">SUM(J82:N82)</f>
        <v>31</v>
      </c>
      <c r="P82" s="25">
        <f t="shared" ref="P82:P151" si="4">O82*I82</f>
        <v>31</v>
      </c>
      <c r="Q82" s="29"/>
    </row>
    <row r="83" spans="1:17" s="14" customFormat="1" ht="20" customHeight="1" x14ac:dyDescent="0.35">
      <c r="A83" s="10"/>
      <c r="B83" s="9" t="s">
        <v>168</v>
      </c>
      <c r="C83" s="9" t="s">
        <v>169</v>
      </c>
      <c r="D83" s="9"/>
      <c r="E83" s="8" t="s">
        <v>167</v>
      </c>
      <c r="F83" s="8" t="s">
        <v>40</v>
      </c>
      <c r="G83" s="8" t="s">
        <v>73</v>
      </c>
      <c r="H83" s="8" t="s">
        <v>53</v>
      </c>
      <c r="I83" s="24"/>
      <c r="J83" s="12"/>
      <c r="O83" s="27">
        <f t="shared" si="3"/>
        <v>0</v>
      </c>
      <c r="P83" s="25">
        <f t="shared" si="4"/>
        <v>0</v>
      </c>
      <c r="Q83" s="29"/>
    </row>
    <row r="84" spans="1:17" s="12" customFormat="1" ht="20" customHeight="1" x14ac:dyDescent="0.35">
      <c r="A84" s="10"/>
      <c r="B84" s="9" t="s">
        <v>170</v>
      </c>
      <c r="C84" s="10" t="s">
        <v>171</v>
      </c>
      <c r="D84" s="10" t="s">
        <v>1026</v>
      </c>
      <c r="E84" s="8" t="s">
        <v>172</v>
      </c>
      <c r="F84" s="8" t="s">
        <v>40</v>
      </c>
      <c r="G84" s="11" t="s">
        <v>173</v>
      </c>
      <c r="H84" s="11" t="s">
        <v>138</v>
      </c>
      <c r="I84" s="24">
        <v>85</v>
      </c>
      <c r="J84" s="12">
        <v>20</v>
      </c>
      <c r="K84" s="40" t="s">
        <v>1060</v>
      </c>
      <c r="O84" s="27">
        <f t="shared" si="3"/>
        <v>20</v>
      </c>
      <c r="P84" s="25">
        <f t="shared" si="4"/>
        <v>1700</v>
      </c>
      <c r="Q84" s="29"/>
    </row>
    <row r="85" spans="1:17" s="12" customFormat="1" ht="20" customHeight="1" x14ac:dyDescent="0.35">
      <c r="A85" s="10"/>
      <c r="B85" s="9" t="s">
        <v>175</v>
      </c>
      <c r="C85" s="10" t="s">
        <v>171</v>
      </c>
      <c r="D85" s="10"/>
      <c r="E85" s="8" t="s">
        <v>172</v>
      </c>
      <c r="F85" s="8" t="s">
        <v>40</v>
      </c>
      <c r="G85" s="11" t="s">
        <v>176</v>
      </c>
      <c r="H85" s="11" t="s">
        <v>174</v>
      </c>
      <c r="I85" s="24">
        <f>I84/10*2</f>
        <v>17</v>
      </c>
      <c r="J85" s="12">
        <v>1</v>
      </c>
      <c r="O85" s="27">
        <f t="shared" si="3"/>
        <v>1</v>
      </c>
      <c r="P85" s="25">
        <f t="shared" si="4"/>
        <v>17</v>
      </c>
      <c r="Q85" s="29"/>
    </row>
    <row r="86" spans="1:17" s="12" customFormat="1" ht="20" customHeight="1" x14ac:dyDescent="0.35">
      <c r="A86" s="10"/>
      <c r="B86" s="9" t="s">
        <v>177</v>
      </c>
      <c r="C86" s="10" t="s">
        <v>171</v>
      </c>
      <c r="D86" s="10"/>
      <c r="E86" s="8" t="s">
        <v>172</v>
      </c>
      <c r="F86" s="8" t="s">
        <v>40</v>
      </c>
      <c r="G86" s="11" t="s">
        <v>178</v>
      </c>
      <c r="H86" s="11" t="s">
        <v>174</v>
      </c>
      <c r="I86" s="24">
        <f>I84/20</f>
        <v>4.25</v>
      </c>
      <c r="J86" s="12">
        <v>14</v>
      </c>
      <c r="O86" s="27">
        <f t="shared" si="3"/>
        <v>14</v>
      </c>
      <c r="P86" s="25">
        <f t="shared" si="4"/>
        <v>59.5</v>
      </c>
      <c r="Q86" s="29"/>
    </row>
    <row r="87" spans="1:17" s="12" customFormat="1" ht="20" customHeight="1" x14ac:dyDescent="0.35">
      <c r="A87" s="8"/>
      <c r="B87" s="9" t="s">
        <v>179</v>
      </c>
      <c r="C87" s="13" t="s">
        <v>180</v>
      </c>
      <c r="D87" s="13" t="s">
        <v>1026</v>
      </c>
      <c r="E87" s="11" t="s">
        <v>181</v>
      </c>
      <c r="F87" s="8" t="s">
        <v>182</v>
      </c>
      <c r="G87" s="11" t="s">
        <v>73</v>
      </c>
      <c r="H87" s="11" t="s">
        <v>13</v>
      </c>
      <c r="I87" s="24">
        <v>25</v>
      </c>
      <c r="J87" s="12">
        <v>3</v>
      </c>
      <c r="K87" s="14">
        <v>3</v>
      </c>
      <c r="L87" s="12">
        <v>25</v>
      </c>
      <c r="O87" s="27">
        <f t="shared" si="3"/>
        <v>31</v>
      </c>
      <c r="P87" s="25">
        <f t="shared" si="4"/>
        <v>775</v>
      </c>
      <c r="Q87" s="29"/>
    </row>
    <row r="88" spans="1:17" s="12" customFormat="1" ht="20" customHeight="1" x14ac:dyDescent="0.35">
      <c r="A88" s="11" t="s">
        <v>183</v>
      </c>
      <c r="B88" s="9" t="s">
        <v>184</v>
      </c>
      <c r="C88" s="13" t="s">
        <v>180</v>
      </c>
      <c r="D88" s="13" t="s">
        <v>1026</v>
      </c>
      <c r="E88" s="11" t="s">
        <v>181</v>
      </c>
      <c r="F88" s="8" t="s">
        <v>182</v>
      </c>
      <c r="G88" s="11" t="s">
        <v>185</v>
      </c>
      <c r="H88" s="11" t="s">
        <v>13</v>
      </c>
      <c r="I88" s="24">
        <f>I87/1000*42*10</f>
        <v>10.5</v>
      </c>
      <c r="J88" s="12">
        <v>4</v>
      </c>
      <c r="O88" s="27">
        <f t="shared" si="3"/>
        <v>4</v>
      </c>
      <c r="P88" s="25">
        <f t="shared" si="4"/>
        <v>42</v>
      </c>
      <c r="Q88" s="29"/>
    </row>
    <row r="89" spans="1:17" s="12" customFormat="1" ht="20" customHeight="1" x14ac:dyDescent="0.35">
      <c r="A89" s="8"/>
      <c r="B89" s="9" t="s">
        <v>186</v>
      </c>
      <c r="C89" s="13" t="s">
        <v>187</v>
      </c>
      <c r="D89" s="13"/>
      <c r="E89" s="11" t="s">
        <v>181</v>
      </c>
      <c r="F89" s="8" t="s">
        <v>182</v>
      </c>
      <c r="G89" s="11" t="s">
        <v>188</v>
      </c>
      <c r="H89" s="11" t="s">
        <v>13</v>
      </c>
      <c r="I89" s="24">
        <f>I87/1000*30*10</f>
        <v>7.5</v>
      </c>
      <c r="O89" s="27">
        <f t="shared" si="3"/>
        <v>0</v>
      </c>
      <c r="P89" s="25">
        <f t="shared" si="4"/>
        <v>0</v>
      </c>
      <c r="Q89" s="29"/>
    </row>
    <row r="90" spans="1:17" s="12" customFormat="1" ht="20" customHeight="1" x14ac:dyDescent="0.35">
      <c r="A90" s="8"/>
      <c r="B90" s="9" t="s">
        <v>189</v>
      </c>
      <c r="C90" s="13" t="s">
        <v>190</v>
      </c>
      <c r="D90" s="13" t="s">
        <v>1026</v>
      </c>
      <c r="E90" s="11" t="s">
        <v>181</v>
      </c>
      <c r="F90" s="11" t="s">
        <v>191</v>
      </c>
      <c r="G90" s="11" t="s">
        <v>73</v>
      </c>
      <c r="H90" s="11" t="s">
        <v>53</v>
      </c>
      <c r="I90" s="24">
        <v>35</v>
      </c>
      <c r="J90" s="12">
        <v>5</v>
      </c>
      <c r="K90" s="14"/>
      <c r="O90" s="27">
        <f t="shared" si="3"/>
        <v>5</v>
      </c>
      <c r="P90" s="25">
        <f t="shared" si="4"/>
        <v>175</v>
      </c>
      <c r="Q90" s="29"/>
    </row>
    <row r="91" spans="1:17" s="12" customFormat="1" ht="20" customHeight="1" x14ac:dyDescent="0.35">
      <c r="A91" s="8" t="s">
        <v>192</v>
      </c>
      <c r="B91" s="9" t="s">
        <v>193</v>
      </c>
      <c r="C91" s="13" t="s">
        <v>190</v>
      </c>
      <c r="D91" s="13" t="s">
        <v>1026</v>
      </c>
      <c r="E91" s="11" t="s">
        <v>181</v>
      </c>
      <c r="F91" s="11" t="s">
        <v>191</v>
      </c>
      <c r="G91" s="11" t="s">
        <v>194</v>
      </c>
      <c r="H91" s="11" t="s">
        <v>13</v>
      </c>
      <c r="I91" s="24">
        <f>I90/1000*43*10</f>
        <v>15.05</v>
      </c>
      <c r="J91" s="12">
        <v>4</v>
      </c>
      <c r="O91" s="27">
        <f t="shared" si="3"/>
        <v>4</v>
      </c>
      <c r="P91" s="25">
        <f t="shared" si="4"/>
        <v>60.2</v>
      </c>
      <c r="Q91" s="29"/>
    </row>
    <row r="92" spans="1:17" s="12" customFormat="1" ht="20" customHeight="1" x14ac:dyDescent="0.35">
      <c r="A92" s="10"/>
      <c r="B92" s="9" t="s">
        <v>195</v>
      </c>
      <c r="C92" s="10" t="s">
        <v>196</v>
      </c>
      <c r="D92" s="10" t="s">
        <v>1028</v>
      </c>
      <c r="E92" s="8" t="s">
        <v>197</v>
      </c>
      <c r="F92" s="8" t="s">
        <v>198</v>
      </c>
      <c r="G92" s="11" t="s">
        <v>199</v>
      </c>
      <c r="H92" s="11" t="s">
        <v>24</v>
      </c>
      <c r="I92" s="24"/>
      <c r="J92" s="12">
        <v>3</v>
      </c>
      <c r="O92" s="27">
        <f t="shared" si="3"/>
        <v>3</v>
      </c>
      <c r="P92" s="25">
        <f t="shared" si="4"/>
        <v>0</v>
      </c>
      <c r="Q92" s="29"/>
    </row>
    <row r="93" spans="1:17" s="12" customFormat="1" ht="20" customHeight="1" x14ac:dyDescent="0.35">
      <c r="A93" s="10"/>
      <c r="B93" s="9" t="s">
        <v>200</v>
      </c>
      <c r="C93" s="10" t="s">
        <v>196</v>
      </c>
      <c r="D93" s="10" t="s">
        <v>1028</v>
      </c>
      <c r="E93" s="8" t="s">
        <v>197</v>
      </c>
      <c r="F93" s="8" t="s">
        <v>198</v>
      </c>
      <c r="G93" s="11" t="s">
        <v>201</v>
      </c>
      <c r="H93" s="11" t="s">
        <v>24</v>
      </c>
      <c r="I93" s="24"/>
      <c r="J93" s="12">
        <v>14</v>
      </c>
      <c r="O93" s="27">
        <f t="shared" si="3"/>
        <v>14</v>
      </c>
      <c r="P93" s="25">
        <f t="shared" si="4"/>
        <v>0</v>
      </c>
      <c r="Q93" s="29"/>
    </row>
    <row r="94" spans="1:17" s="12" customFormat="1" ht="20" customHeight="1" x14ac:dyDescent="0.35">
      <c r="A94" s="10"/>
      <c r="B94" s="9" t="s">
        <v>202</v>
      </c>
      <c r="C94" s="10" t="s">
        <v>203</v>
      </c>
      <c r="D94" s="10"/>
      <c r="E94" s="8" t="s">
        <v>172</v>
      </c>
      <c r="F94" s="8" t="s">
        <v>40</v>
      </c>
      <c r="G94" s="11" t="s">
        <v>73</v>
      </c>
      <c r="H94" s="11" t="s">
        <v>53</v>
      </c>
      <c r="I94" s="24">
        <v>23</v>
      </c>
      <c r="J94" s="10">
        <v>0.9</v>
      </c>
      <c r="K94" s="12">
        <v>4</v>
      </c>
      <c r="O94" s="27">
        <f t="shared" si="3"/>
        <v>4.9000000000000004</v>
      </c>
      <c r="P94" s="25">
        <f t="shared" si="4"/>
        <v>112.7</v>
      </c>
      <c r="Q94" s="29"/>
    </row>
    <row r="95" spans="1:17" s="12" customFormat="1" ht="20" customHeight="1" x14ac:dyDescent="0.35">
      <c r="A95" s="10"/>
      <c r="B95" s="9" t="s">
        <v>204</v>
      </c>
      <c r="C95" s="10" t="s">
        <v>205</v>
      </c>
      <c r="D95" s="10"/>
      <c r="E95" s="8" t="s">
        <v>197</v>
      </c>
      <c r="F95" s="8" t="s">
        <v>206</v>
      </c>
      <c r="G95" s="11" t="s">
        <v>207</v>
      </c>
      <c r="H95" s="11" t="s">
        <v>138</v>
      </c>
      <c r="I95" s="24"/>
      <c r="O95" s="27">
        <f t="shared" si="3"/>
        <v>0</v>
      </c>
      <c r="P95" s="25">
        <f t="shared" si="4"/>
        <v>0</v>
      </c>
      <c r="Q95" s="29"/>
    </row>
    <row r="96" spans="1:17" s="12" customFormat="1" ht="20" customHeight="1" x14ac:dyDescent="0.35">
      <c r="A96" s="8"/>
      <c r="B96" s="9" t="s">
        <v>208</v>
      </c>
      <c r="C96" s="10" t="s">
        <v>205</v>
      </c>
      <c r="D96" s="10"/>
      <c r="E96" s="8" t="s">
        <v>197</v>
      </c>
      <c r="F96" s="8" t="s">
        <v>206</v>
      </c>
      <c r="G96" s="11" t="s">
        <v>209</v>
      </c>
      <c r="H96" s="11" t="s">
        <v>13</v>
      </c>
      <c r="I96" s="24"/>
      <c r="O96" s="27">
        <f t="shared" si="3"/>
        <v>0</v>
      </c>
      <c r="P96" s="25">
        <f t="shared" si="4"/>
        <v>0</v>
      </c>
      <c r="Q96" s="29"/>
    </row>
    <row r="97" spans="1:17" s="12" customFormat="1" ht="20" customHeight="1" x14ac:dyDescent="0.35">
      <c r="A97" s="8"/>
      <c r="B97" s="9" t="s">
        <v>210</v>
      </c>
      <c r="C97" s="10" t="s">
        <v>205</v>
      </c>
      <c r="D97" s="10"/>
      <c r="E97" s="8" t="s">
        <v>197</v>
      </c>
      <c r="F97" s="8" t="s">
        <v>206</v>
      </c>
      <c r="G97" s="11" t="s">
        <v>211</v>
      </c>
      <c r="H97" s="11" t="s">
        <v>13</v>
      </c>
      <c r="I97" s="24"/>
      <c r="O97" s="27">
        <f t="shared" si="3"/>
        <v>0</v>
      </c>
      <c r="P97" s="25">
        <f t="shared" si="4"/>
        <v>0</v>
      </c>
      <c r="Q97" s="29"/>
    </row>
    <row r="98" spans="1:17" s="12" customFormat="1" ht="20" customHeight="1" x14ac:dyDescent="0.35">
      <c r="A98" s="10"/>
      <c r="B98" s="9" t="s">
        <v>212</v>
      </c>
      <c r="C98" s="13" t="s">
        <v>213</v>
      </c>
      <c r="D98" s="13"/>
      <c r="E98" s="11" t="s">
        <v>181</v>
      </c>
      <c r="F98" s="8" t="s">
        <v>214</v>
      </c>
      <c r="G98" s="11" t="s">
        <v>73</v>
      </c>
      <c r="H98" s="11" t="s">
        <v>13</v>
      </c>
      <c r="I98" s="24">
        <v>15</v>
      </c>
      <c r="J98" s="12">
        <v>2</v>
      </c>
      <c r="K98" s="12">
        <v>7</v>
      </c>
      <c r="O98" s="27">
        <f t="shared" si="3"/>
        <v>9</v>
      </c>
      <c r="P98" s="25">
        <f t="shared" si="4"/>
        <v>135</v>
      </c>
      <c r="Q98" s="29"/>
    </row>
    <row r="99" spans="1:17" s="12" customFormat="1" ht="20" customHeight="1" x14ac:dyDescent="0.35">
      <c r="A99" s="10" t="s">
        <v>215</v>
      </c>
      <c r="B99" s="9" t="s">
        <v>216</v>
      </c>
      <c r="C99" s="13" t="s">
        <v>213</v>
      </c>
      <c r="D99" s="13"/>
      <c r="E99" s="11" t="s">
        <v>181</v>
      </c>
      <c r="F99" s="8" t="s">
        <v>214</v>
      </c>
      <c r="G99" s="11" t="s">
        <v>217</v>
      </c>
      <c r="H99" s="11" t="s">
        <v>13</v>
      </c>
      <c r="I99" s="24">
        <f>I98/1000*70*10</f>
        <v>10.5</v>
      </c>
      <c r="O99" s="27">
        <f t="shared" si="3"/>
        <v>0</v>
      </c>
      <c r="P99" s="25">
        <f t="shared" si="4"/>
        <v>0</v>
      </c>
      <c r="Q99" s="29"/>
    </row>
    <row r="100" spans="1:17" s="12" customFormat="1" ht="20" customHeight="1" x14ac:dyDescent="0.35">
      <c r="A100" s="10"/>
      <c r="B100" s="9" t="s">
        <v>218</v>
      </c>
      <c r="C100" s="13" t="s">
        <v>213</v>
      </c>
      <c r="D100" s="13"/>
      <c r="E100" s="11" t="s">
        <v>181</v>
      </c>
      <c r="F100" s="8" t="s">
        <v>214</v>
      </c>
      <c r="G100" s="11" t="s">
        <v>219</v>
      </c>
      <c r="H100" s="11" t="s">
        <v>13</v>
      </c>
      <c r="I100" s="24">
        <f>I98/1000*140*10</f>
        <v>21</v>
      </c>
      <c r="O100" s="27">
        <f t="shared" si="3"/>
        <v>0</v>
      </c>
      <c r="P100" s="25">
        <f t="shared" si="4"/>
        <v>0</v>
      </c>
      <c r="Q100" s="29"/>
    </row>
    <row r="101" spans="1:17" s="12" customFormat="1" ht="20" customHeight="1" x14ac:dyDescent="0.35">
      <c r="A101" s="10" t="s">
        <v>220</v>
      </c>
      <c r="B101" s="9" t="s">
        <v>221</v>
      </c>
      <c r="C101" s="13" t="s">
        <v>213</v>
      </c>
      <c r="D101" s="13"/>
      <c r="E101" s="11" t="s">
        <v>181</v>
      </c>
      <c r="F101" s="8" t="s">
        <v>214</v>
      </c>
      <c r="G101" s="11" t="s">
        <v>222</v>
      </c>
      <c r="H101" s="11" t="s">
        <v>13</v>
      </c>
      <c r="I101" s="24">
        <f>I98/1000*35*10</f>
        <v>5.25</v>
      </c>
      <c r="O101" s="27">
        <f t="shared" si="3"/>
        <v>0</v>
      </c>
      <c r="P101" s="25">
        <f t="shared" si="4"/>
        <v>0</v>
      </c>
      <c r="Q101" s="29"/>
    </row>
    <row r="102" spans="1:17" s="12" customFormat="1" ht="20" customHeight="1" x14ac:dyDescent="0.35">
      <c r="A102" s="10"/>
      <c r="B102" s="9" t="s">
        <v>223</v>
      </c>
      <c r="C102" s="13" t="s">
        <v>224</v>
      </c>
      <c r="D102" s="13"/>
      <c r="E102" s="11" t="s">
        <v>225</v>
      </c>
      <c r="F102" s="8" t="s">
        <v>226</v>
      </c>
      <c r="G102" s="11" t="s">
        <v>73</v>
      </c>
      <c r="H102" s="11" t="s">
        <v>227</v>
      </c>
      <c r="I102" s="24"/>
      <c r="O102" s="27">
        <f t="shared" si="3"/>
        <v>0</v>
      </c>
      <c r="P102" s="25">
        <f t="shared" si="4"/>
        <v>0</v>
      </c>
      <c r="Q102" s="29"/>
    </row>
    <row r="103" spans="1:17" s="12" customFormat="1" ht="20" customHeight="1" x14ac:dyDescent="0.35">
      <c r="A103" s="10" t="s">
        <v>228</v>
      </c>
      <c r="B103" s="9" t="s">
        <v>229</v>
      </c>
      <c r="C103" s="13" t="s">
        <v>224</v>
      </c>
      <c r="D103" s="13"/>
      <c r="E103" s="11" t="s">
        <v>225</v>
      </c>
      <c r="F103" s="8" t="s">
        <v>226</v>
      </c>
      <c r="G103" s="11" t="s">
        <v>230</v>
      </c>
      <c r="H103" s="11" t="s">
        <v>13</v>
      </c>
      <c r="I103" s="24"/>
      <c r="O103" s="27">
        <f t="shared" si="3"/>
        <v>0</v>
      </c>
      <c r="P103" s="25">
        <f t="shared" si="4"/>
        <v>0</v>
      </c>
      <c r="Q103" s="29"/>
    </row>
    <row r="104" spans="1:17" s="12" customFormat="1" ht="20" customHeight="1" x14ac:dyDescent="0.35">
      <c r="A104" s="10" t="s">
        <v>231</v>
      </c>
      <c r="B104" s="9" t="s">
        <v>232</v>
      </c>
      <c r="C104" s="13" t="s">
        <v>224</v>
      </c>
      <c r="D104" s="13"/>
      <c r="E104" s="11" t="s">
        <v>225</v>
      </c>
      <c r="F104" s="8" t="s">
        <v>226</v>
      </c>
      <c r="G104" s="11" t="s">
        <v>233</v>
      </c>
      <c r="H104" s="11" t="s">
        <v>13</v>
      </c>
      <c r="I104" s="24"/>
      <c r="O104" s="27">
        <f t="shared" si="3"/>
        <v>0</v>
      </c>
      <c r="P104" s="25">
        <f t="shared" si="4"/>
        <v>0</v>
      </c>
      <c r="Q104" s="29"/>
    </row>
    <row r="105" spans="1:17" s="12" customFormat="1" ht="20" customHeight="1" x14ac:dyDescent="0.35">
      <c r="A105" s="10"/>
      <c r="B105" s="9" t="s">
        <v>234</v>
      </c>
      <c r="C105" s="13" t="s">
        <v>224</v>
      </c>
      <c r="D105" s="13"/>
      <c r="E105" s="11" t="s">
        <v>225</v>
      </c>
      <c r="F105" s="8" t="s">
        <v>226</v>
      </c>
      <c r="G105" s="11" t="s">
        <v>109</v>
      </c>
      <c r="H105" s="11" t="s">
        <v>13</v>
      </c>
      <c r="I105" s="24"/>
      <c r="O105" s="27">
        <f t="shared" si="3"/>
        <v>0</v>
      </c>
      <c r="P105" s="25">
        <f t="shared" si="4"/>
        <v>0</v>
      </c>
      <c r="Q105" s="29"/>
    </row>
    <row r="106" spans="1:17" s="14" customFormat="1" ht="20" customHeight="1" x14ac:dyDescent="0.35">
      <c r="A106" s="10"/>
      <c r="B106" s="9" t="s">
        <v>235</v>
      </c>
      <c r="C106" s="39" t="s">
        <v>236</v>
      </c>
      <c r="D106" s="15"/>
      <c r="E106" s="8"/>
      <c r="F106" s="8" t="s">
        <v>40</v>
      </c>
      <c r="G106" s="11" t="s">
        <v>237</v>
      </c>
      <c r="H106" s="11" t="s">
        <v>85</v>
      </c>
      <c r="I106" s="24">
        <f>78/20</f>
        <v>3.9</v>
      </c>
      <c r="J106" s="12">
        <v>31</v>
      </c>
      <c r="K106" s="12"/>
      <c r="O106" s="27">
        <f t="shared" si="3"/>
        <v>31</v>
      </c>
      <c r="P106" s="25">
        <f t="shared" si="4"/>
        <v>120.89999999999999</v>
      </c>
      <c r="Q106" s="29"/>
    </row>
    <row r="107" spans="1:17" s="14" customFormat="1" ht="20" customHeight="1" x14ac:dyDescent="0.35">
      <c r="A107" s="10"/>
      <c r="B107" s="9" t="s">
        <v>238</v>
      </c>
      <c r="C107" s="9" t="s">
        <v>239</v>
      </c>
      <c r="D107" s="9"/>
      <c r="E107" s="8" t="s">
        <v>40</v>
      </c>
      <c r="F107" s="8" t="s">
        <v>240</v>
      </c>
      <c r="G107" s="8" t="s">
        <v>241</v>
      </c>
      <c r="H107" s="8" t="s">
        <v>242</v>
      </c>
      <c r="I107" s="24">
        <v>54</v>
      </c>
      <c r="J107" s="12">
        <v>1</v>
      </c>
      <c r="O107" s="27">
        <f t="shared" si="3"/>
        <v>1</v>
      </c>
      <c r="P107" s="25">
        <f t="shared" si="4"/>
        <v>54</v>
      </c>
      <c r="Q107" s="29"/>
    </row>
    <row r="108" spans="1:17" s="14" customFormat="1" ht="20" customHeight="1" x14ac:dyDescent="0.35">
      <c r="A108" s="10"/>
      <c r="B108" s="9" t="s">
        <v>243</v>
      </c>
      <c r="C108" s="9" t="s">
        <v>239</v>
      </c>
      <c r="D108" s="9"/>
      <c r="E108" s="8" t="s">
        <v>40</v>
      </c>
      <c r="F108" s="8" t="s">
        <v>240</v>
      </c>
      <c r="G108" s="8" t="s">
        <v>244</v>
      </c>
      <c r="H108" s="8" t="s">
        <v>27</v>
      </c>
      <c r="I108" s="24">
        <v>4.5</v>
      </c>
      <c r="J108" s="12">
        <v>1</v>
      </c>
      <c r="K108" s="10">
        <v>7</v>
      </c>
      <c r="O108" s="27">
        <f t="shared" si="3"/>
        <v>8</v>
      </c>
      <c r="P108" s="25">
        <f t="shared" si="4"/>
        <v>36</v>
      </c>
      <c r="Q108" s="29"/>
    </row>
    <row r="109" spans="1:17" s="12" customFormat="1" ht="20" customHeight="1" x14ac:dyDescent="0.35">
      <c r="A109" s="8"/>
      <c r="B109" s="9" t="s">
        <v>245</v>
      </c>
      <c r="C109" s="10" t="s">
        <v>246</v>
      </c>
      <c r="D109" s="10"/>
      <c r="E109" s="8" t="s">
        <v>72</v>
      </c>
      <c r="F109" s="8" t="s">
        <v>40</v>
      </c>
      <c r="G109" s="11" t="s">
        <v>247</v>
      </c>
      <c r="H109" s="11" t="s">
        <v>13</v>
      </c>
      <c r="I109" s="24">
        <v>62</v>
      </c>
      <c r="J109" s="12">
        <v>5</v>
      </c>
      <c r="O109" s="27">
        <f t="shared" si="3"/>
        <v>5</v>
      </c>
      <c r="P109" s="25">
        <f t="shared" si="4"/>
        <v>310</v>
      </c>
      <c r="Q109" s="29"/>
    </row>
    <row r="110" spans="1:17" s="12" customFormat="1" ht="20" customHeight="1" x14ac:dyDescent="0.35">
      <c r="A110" s="10"/>
      <c r="B110" s="9" t="s">
        <v>248</v>
      </c>
      <c r="C110" s="10" t="s">
        <v>246</v>
      </c>
      <c r="D110" s="10"/>
      <c r="E110" s="8" t="s">
        <v>72</v>
      </c>
      <c r="F110" s="8" t="s">
        <v>249</v>
      </c>
      <c r="G110" s="11" t="s">
        <v>59</v>
      </c>
      <c r="H110" s="11" t="s">
        <v>13</v>
      </c>
      <c r="I110" s="24">
        <f>I109/25*3</f>
        <v>7.4399999999999995</v>
      </c>
      <c r="J110" s="12">
        <v>12</v>
      </c>
      <c r="O110" s="27">
        <f t="shared" si="3"/>
        <v>12</v>
      </c>
      <c r="P110" s="25">
        <f t="shared" si="4"/>
        <v>89.28</v>
      </c>
      <c r="Q110" s="29"/>
    </row>
    <row r="111" spans="1:17" s="12" customFormat="1" ht="20" customHeight="1" x14ac:dyDescent="0.35">
      <c r="A111" s="8" t="s">
        <v>250</v>
      </c>
      <c r="B111" s="9" t="s">
        <v>251</v>
      </c>
      <c r="C111" s="10" t="s">
        <v>246</v>
      </c>
      <c r="D111" s="10"/>
      <c r="E111" s="8" t="s">
        <v>72</v>
      </c>
      <c r="F111" s="8" t="s">
        <v>249</v>
      </c>
      <c r="G111" s="11" t="s">
        <v>252</v>
      </c>
      <c r="H111" s="11" t="s">
        <v>13</v>
      </c>
      <c r="I111" s="24">
        <f>I109/25000*20*500</f>
        <v>24.8</v>
      </c>
      <c r="J111" s="12">
        <v>5</v>
      </c>
      <c r="O111" s="27">
        <f t="shared" si="3"/>
        <v>5</v>
      </c>
      <c r="P111" s="25">
        <f t="shared" si="4"/>
        <v>124</v>
      </c>
      <c r="Q111" s="29"/>
    </row>
    <row r="112" spans="1:17" s="12" customFormat="1" ht="20" customHeight="1" x14ac:dyDescent="0.35">
      <c r="A112" s="10"/>
      <c r="B112" s="9" t="s">
        <v>253</v>
      </c>
      <c r="C112" s="10" t="s">
        <v>246</v>
      </c>
      <c r="D112" s="10"/>
      <c r="E112" s="8" t="s">
        <v>72</v>
      </c>
      <c r="F112" s="8" t="s">
        <v>249</v>
      </c>
      <c r="G112" s="11" t="s">
        <v>254</v>
      </c>
      <c r="H112" s="11" t="s">
        <v>13</v>
      </c>
      <c r="I112" s="24">
        <f>I109/25*4</f>
        <v>9.92</v>
      </c>
      <c r="O112" s="27">
        <f t="shared" si="3"/>
        <v>0</v>
      </c>
      <c r="P112" s="25">
        <f t="shared" si="4"/>
        <v>0</v>
      </c>
      <c r="Q112" s="29"/>
    </row>
    <row r="113" spans="1:17" s="12" customFormat="1" ht="20" customHeight="1" x14ac:dyDescent="0.35">
      <c r="A113" s="10"/>
      <c r="B113" s="9" t="s">
        <v>255</v>
      </c>
      <c r="C113" s="10" t="s">
        <v>246</v>
      </c>
      <c r="D113" s="10"/>
      <c r="E113" s="8" t="s">
        <v>72</v>
      </c>
      <c r="F113" s="8" t="s">
        <v>249</v>
      </c>
      <c r="G113" s="11" t="s">
        <v>73</v>
      </c>
      <c r="H113" s="11" t="s">
        <v>13</v>
      </c>
      <c r="I113" s="24">
        <f>I112/4</f>
        <v>2.48</v>
      </c>
      <c r="O113" s="27">
        <f t="shared" si="3"/>
        <v>0</v>
      </c>
      <c r="P113" s="25">
        <f t="shared" si="4"/>
        <v>0</v>
      </c>
      <c r="Q113" s="29"/>
    </row>
    <row r="114" spans="1:17" s="12" customFormat="1" ht="20" customHeight="1" x14ac:dyDescent="0.35">
      <c r="A114" s="8" t="s">
        <v>256</v>
      </c>
      <c r="B114" s="9" t="s">
        <v>257</v>
      </c>
      <c r="C114" s="10" t="s">
        <v>246</v>
      </c>
      <c r="D114" s="10"/>
      <c r="E114" s="8" t="s">
        <v>258</v>
      </c>
      <c r="F114" s="8" t="s">
        <v>259</v>
      </c>
      <c r="G114" s="11" t="s">
        <v>260</v>
      </c>
      <c r="H114" s="11" t="s">
        <v>242</v>
      </c>
      <c r="I114" s="24">
        <v>29</v>
      </c>
      <c r="J114" s="12">
        <v>1</v>
      </c>
      <c r="O114" s="27">
        <f t="shared" si="3"/>
        <v>1</v>
      </c>
      <c r="P114" s="25">
        <f t="shared" si="4"/>
        <v>29</v>
      </c>
      <c r="Q114" s="29"/>
    </row>
    <row r="115" spans="1:17" s="12" customFormat="1" ht="20" customHeight="1" x14ac:dyDescent="0.35">
      <c r="A115" s="8"/>
      <c r="B115" s="9" t="s">
        <v>261</v>
      </c>
      <c r="C115" s="10" t="s">
        <v>246</v>
      </c>
      <c r="D115" s="10"/>
      <c r="E115" s="8" t="s">
        <v>258</v>
      </c>
      <c r="F115" s="8" t="s">
        <v>259</v>
      </c>
      <c r="G115" s="11" t="s">
        <v>262</v>
      </c>
      <c r="H115" s="11" t="s">
        <v>13</v>
      </c>
      <c r="I115" s="24">
        <v>0</v>
      </c>
      <c r="O115" s="27">
        <f t="shared" si="3"/>
        <v>0</v>
      </c>
      <c r="P115" s="25">
        <f t="shared" si="4"/>
        <v>0</v>
      </c>
      <c r="Q115" s="29"/>
    </row>
    <row r="116" spans="1:17" s="12" customFormat="1" ht="20" customHeight="1" x14ac:dyDescent="0.35">
      <c r="A116" s="10" t="s">
        <v>263</v>
      </c>
      <c r="B116" s="9" t="s">
        <v>264</v>
      </c>
      <c r="C116" s="10" t="s">
        <v>246</v>
      </c>
      <c r="D116" s="10"/>
      <c r="E116" s="8" t="s">
        <v>258</v>
      </c>
      <c r="F116" s="8" t="s">
        <v>265</v>
      </c>
      <c r="G116" s="11" t="s">
        <v>260</v>
      </c>
      <c r="H116" s="11" t="s">
        <v>242</v>
      </c>
      <c r="I116" s="24">
        <v>29</v>
      </c>
      <c r="O116" s="27">
        <f t="shared" si="3"/>
        <v>0</v>
      </c>
      <c r="P116" s="25">
        <f t="shared" si="4"/>
        <v>0</v>
      </c>
      <c r="Q116" s="29"/>
    </row>
    <row r="117" spans="1:17" s="12" customFormat="1" ht="20" customHeight="1" x14ac:dyDescent="0.35">
      <c r="A117" s="10"/>
      <c r="B117" s="9" t="s">
        <v>266</v>
      </c>
      <c r="C117" s="10" t="s">
        <v>267</v>
      </c>
      <c r="D117" s="10"/>
      <c r="E117" s="8" t="s">
        <v>172</v>
      </c>
      <c r="F117" s="8" t="s">
        <v>40</v>
      </c>
      <c r="G117" s="11" t="s">
        <v>268</v>
      </c>
      <c r="H117" s="11" t="s">
        <v>13</v>
      </c>
      <c r="I117" s="24">
        <v>100</v>
      </c>
      <c r="O117" s="27">
        <f t="shared" si="3"/>
        <v>0</v>
      </c>
      <c r="P117" s="25">
        <f t="shared" si="4"/>
        <v>0</v>
      </c>
      <c r="Q117" s="29"/>
    </row>
    <row r="118" spans="1:17" s="12" customFormat="1" ht="20" customHeight="1" x14ac:dyDescent="0.35">
      <c r="A118" s="10" t="s">
        <v>269</v>
      </c>
      <c r="B118" s="9" t="s">
        <v>270</v>
      </c>
      <c r="C118" s="10" t="s">
        <v>267</v>
      </c>
      <c r="D118" s="10"/>
      <c r="E118" s="8" t="s">
        <v>172</v>
      </c>
      <c r="F118" s="8" t="s">
        <v>40</v>
      </c>
      <c r="G118" s="11" t="s">
        <v>73</v>
      </c>
      <c r="H118" s="11" t="s">
        <v>13</v>
      </c>
      <c r="I118" s="24">
        <f>I117/25</f>
        <v>4</v>
      </c>
      <c r="O118" s="27">
        <f t="shared" si="3"/>
        <v>0</v>
      </c>
      <c r="P118" s="25">
        <f t="shared" si="4"/>
        <v>0</v>
      </c>
      <c r="Q118" s="29"/>
    </row>
    <row r="119" spans="1:17" s="12" customFormat="1" ht="20" customHeight="1" x14ac:dyDescent="0.35">
      <c r="A119" s="10"/>
      <c r="B119" s="9" t="s">
        <v>271</v>
      </c>
      <c r="C119" s="10" t="s">
        <v>272</v>
      </c>
      <c r="D119" s="10"/>
      <c r="E119" s="8" t="s">
        <v>258</v>
      </c>
      <c r="F119" s="8" t="s">
        <v>273</v>
      </c>
      <c r="G119" s="11" t="s">
        <v>268</v>
      </c>
      <c r="H119" s="11" t="s">
        <v>13</v>
      </c>
      <c r="I119" s="24">
        <v>24.5</v>
      </c>
      <c r="J119" s="12">
        <v>7</v>
      </c>
      <c r="O119" s="27">
        <f t="shared" si="3"/>
        <v>7</v>
      </c>
      <c r="P119" s="25">
        <f t="shared" si="4"/>
        <v>171.5</v>
      </c>
      <c r="Q119" s="29"/>
    </row>
    <row r="120" spans="1:17" s="12" customFormat="1" ht="20" customHeight="1" x14ac:dyDescent="0.35">
      <c r="A120" s="10"/>
      <c r="B120" s="9" t="s">
        <v>274</v>
      </c>
      <c r="C120" s="10" t="s">
        <v>272</v>
      </c>
      <c r="D120" s="10"/>
      <c r="E120" s="8" t="s">
        <v>258</v>
      </c>
      <c r="F120" s="8" t="s">
        <v>273</v>
      </c>
      <c r="G120" s="11" t="s">
        <v>275</v>
      </c>
      <c r="H120" s="11" t="s">
        <v>13</v>
      </c>
      <c r="I120" s="24">
        <v>29</v>
      </c>
      <c r="J120" s="12">
        <v>6</v>
      </c>
      <c r="O120" s="27">
        <f t="shared" si="3"/>
        <v>6</v>
      </c>
      <c r="P120" s="25">
        <f t="shared" si="4"/>
        <v>174</v>
      </c>
      <c r="Q120" s="29"/>
    </row>
    <row r="121" spans="1:17" s="12" customFormat="1" ht="20" customHeight="1" x14ac:dyDescent="0.35">
      <c r="A121" s="10"/>
      <c r="B121" s="9" t="s">
        <v>276</v>
      </c>
      <c r="C121" s="10" t="s">
        <v>272</v>
      </c>
      <c r="D121" s="10"/>
      <c r="E121" s="8" t="s">
        <v>258</v>
      </c>
      <c r="F121" s="8" t="s">
        <v>273</v>
      </c>
      <c r="G121" s="11" t="s">
        <v>277</v>
      </c>
      <c r="H121" s="11" t="s">
        <v>13</v>
      </c>
      <c r="I121" s="24">
        <f>I120/50</f>
        <v>0.57999999999999996</v>
      </c>
      <c r="J121" s="12">
        <v>56</v>
      </c>
      <c r="O121" s="27">
        <f t="shared" si="3"/>
        <v>56</v>
      </c>
      <c r="P121" s="25">
        <f t="shared" si="4"/>
        <v>32.479999999999997</v>
      </c>
      <c r="Q121" s="29"/>
    </row>
    <row r="122" spans="1:17" s="12" customFormat="1" ht="20" customHeight="1" x14ac:dyDescent="0.35">
      <c r="A122" s="10"/>
      <c r="B122" s="9" t="s">
        <v>278</v>
      </c>
      <c r="C122" s="13" t="s">
        <v>279</v>
      </c>
      <c r="D122" s="13"/>
      <c r="E122" s="11" t="s">
        <v>258</v>
      </c>
      <c r="F122" s="11" t="s">
        <v>280</v>
      </c>
      <c r="G122" s="11" t="s">
        <v>281</v>
      </c>
      <c r="H122" s="11" t="s">
        <v>282</v>
      </c>
      <c r="I122" s="24">
        <v>32.4</v>
      </c>
      <c r="J122" s="12">
        <v>5</v>
      </c>
      <c r="O122" s="27">
        <f t="shared" si="3"/>
        <v>5</v>
      </c>
      <c r="P122" s="25">
        <f t="shared" si="4"/>
        <v>162</v>
      </c>
      <c r="Q122" s="29"/>
    </row>
    <row r="123" spans="1:17" s="12" customFormat="1" ht="20" customHeight="1" x14ac:dyDescent="0.35">
      <c r="A123" s="8"/>
      <c r="B123" s="9" t="s">
        <v>283</v>
      </c>
      <c r="C123" s="10" t="s">
        <v>279</v>
      </c>
      <c r="D123" s="10"/>
      <c r="E123" s="8" t="s">
        <v>258</v>
      </c>
      <c r="F123" s="11" t="s">
        <v>280</v>
      </c>
      <c r="G123" s="11" t="s">
        <v>284</v>
      </c>
      <c r="H123" s="11" t="s">
        <v>13</v>
      </c>
      <c r="I123" s="24">
        <v>10.5</v>
      </c>
      <c r="O123" s="27">
        <f t="shared" si="3"/>
        <v>0</v>
      </c>
      <c r="P123" s="25">
        <f t="shared" si="4"/>
        <v>0</v>
      </c>
      <c r="Q123" s="29"/>
    </row>
    <row r="124" spans="1:17" s="12" customFormat="1" ht="20" customHeight="1" x14ac:dyDescent="0.35">
      <c r="A124" s="8"/>
      <c r="B124" s="9" t="s">
        <v>285</v>
      </c>
      <c r="C124" s="10" t="s">
        <v>279</v>
      </c>
      <c r="D124" s="10"/>
      <c r="E124" s="8" t="s">
        <v>258</v>
      </c>
      <c r="F124" s="8" t="s">
        <v>286</v>
      </c>
      <c r="G124" s="11" t="s">
        <v>287</v>
      </c>
      <c r="H124" s="11" t="s">
        <v>13</v>
      </c>
      <c r="I124" s="24">
        <v>36</v>
      </c>
      <c r="J124" s="12">
        <v>6</v>
      </c>
      <c r="O124" s="27">
        <f t="shared" si="3"/>
        <v>6</v>
      </c>
      <c r="P124" s="25">
        <f t="shared" si="4"/>
        <v>216</v>
      </c>
      <c r="Q124" s="29"/>
    </row>
    <row r="125" spans="1:17" s="12" customFormat="1" ht="20" customHeight="1" x14ac:dyDescent="0.35">
      <c r="A125" s="8"/>
      <c r="B125" s="9" t="s">
        <v>288</v>
      </c>
      <c r="C125" s="10" t="s">
        <v>279</v>
      </c>
      <c r="D125" s="10"/>
      <c r="E125" s="8" t="s">
        <v>258</v>
      </c>
      <c r="F125" s="8" t="s">
        <v>289</v>
      </c>
      <c r="G125" s="11" t="s">
        <v>284</v>
      </c>
      <c r="H125" s="11" t="s">
        <v>13</v>
      </c>
      <c r="I125" s="24">
        <f>I124/25*5</f>
        <v>7.1999999999999993</v>
      </c>
      <c r="J125" s="12">
        <v>4</v>
      </c>
      <c r="O125" s="27">
        <f t="shared" si="3"/>
        <v>4</v>
      </c>
      <c r="P125" s="25">
        <f t="shared" si="4"/>
        <v>28.799999999999997</v>
      </c>
      <c r="Q125" s="29"/>
    </row>
    <row r="126" spans="1:17" s="12" customFormat="1" ht="20" customHeight="1" x14ac:dyDescent="0.35">
      <c r="A126" s="8"/>
      <c r="B126" s="9" t="s">
        <v>290</v>
      </c>
      <c r="C126" s="10" t="s">
        <v>279</v>
      </c>
      <c r="D126" s="10"/>
      <c r="E126" s="8" t="s">
        <v>258</v>
      </c>
      <c r="F126" s="8" t="s">
        <v>289</v>
      </c>
      <c r="G126" s="11" t="s">
        <v>291</v>
      </c>
      <c r="H126" s="11" t="s">
        <v>13</v>
      </c>
      <c r="I126" s="24">
        <f>I125/5*4</f>
        <v>5.76</v>
      </c>
      <c r="J126" s="12">
        <v>4</v>
      </c>
      <c r="O126" s="27">
        <f t="shared" si="3"/>
        <v>4</v>
      </c>
      <c r="P126" s="25">
        <f t="shared" si="4"/>
        <v>23.04</v>
      </c>
      <c r="Q126" s="29"/>
    </row>
    <row r="127" spans="1:17" s="12" customFormat="1" ht="20" customHeight="1" x14ac:dyDescent="0.35">
      <c r="A127" s="8"/>
      <c r="B127" s="9" t="s">
        <v>292</v>
      </c>
      <c r="C127" s="10" t="s">
        <v>279</v>
      </c>
      <c r="D127" s="10"/>
      <c r="E127" s="8" t="s">
        <v>258</v>
      </c>
      <c r="F127" s="8" t="s">
        <v>289</v>
      </c>
      <c r="G127" s="11" t="s">
        <v>73</v>
      </c>
      <c r="H127" s="11" t="s">
        <v>13</v>
      </c>
      <c r="I127" s="24">
        <f>I125/5</f>
        <v>1.44</v>
      </c>
      <c r="O127" s="27">
        <f t="shared" si="3"/>
        <v>0</v>
      </c>
      <c r="P127" s="25">
        <f t="shared" si="4"/>
        <v>0</v>
      </c>
      <c r="Q127" s="29"/>
    </row>
    <row r="128" spans="1:17" s="12" customFormat="1" ht="20" customHeight="1" x14ac:dyDescent="0.35">
      <c r="A128" s="10"/>
      <c r="B128" s="9" t="s">
        <v>293</v>
      </c>
      <c r="C128" s="10" t="s">
        <v>294</v>
      </c>
      <c r="D128" s="10"/>
      <c r="E128" s="11"/>
      <c r="F128" s="8"/>
      <c r="G128" s="11" t="s">
        <v>268</v>
      </c>
      <c r="H128" s="11" t="s">
        <v>13</v>
      </c>
      <c r="I128" s="24"/>
      <c r="O128" s="27">
        <f t="shared" si="3"/>
        <v>0</v>
      </c>
      <c r="P128" s="25">
        <f t="shared" si="4"/>
        <v>0</v>
      </c>
      <c r="Q128" s="29"/>
    </row>
    <row r="129" spans="1:17" s="12" customFormat="1" ht="20" customHeight="1" x14ac:dyDescent="0.35">
      <c r="A129" s="10"/>
      <c r="B129" s="9" t="s">
        <v>295</v>
      </c>
      <c r="C129" s="10" t="s">
        <v>294</v>
      </c>
      <c r="D129" s="10"/>
      <c r="E129" s="11"/>
      <c r="F129" s="8"/>
      <c r="G129" s="11" t="s">
        <v>296</v>
      </c>
      <c r="H129" s="11" t="s">
        <v>13</v>
      </c>
      <c r="I129" s="24"/>
      <c r="O129" s="27">
        <f t="shared" si="3"/>
        <v>0</v>
      </c>
      <c r="P129" s="25">
        <f t="shared" si="4"/>
        <v>0</v>
      </c>
      <c r="Q129" s="29"/>
    </row>
    <row r="130" spans="1:17" s="12" customFormat="1" ht="20" customHeight="1" x14ac:dyDescent="0.35">
      <c r="A130" s="10"/>
      <c r="B130" s="9" t="s">
        <v>297</v>
      </c>
      <c r="C130" s="13" t="s">
        <v>298</v>
      </c>
      <c r="D130" s="13"/>
      <c r="E130" s="11"/>
      <c r="F130" s="8" t="s">
        <v>40</v>
      </c>
      <c r="G130" s="11" t="s">
        <v>299</v>
      </c>
      <c r="H130" s="11" t="s">
        <v>85</v>
      </c>
      <c r="I130" s="24"/>
      <c r="O130" s="27">
        <f t="shared" si="3"/>
        <v>0</v>
      </c>
      <c r="P130" s="25">
        <f t="shared" si="4"/>
        <v>0</v>
      </c>
      <c r="Q130" s="29"/>
    </row>
    <row r="131" spans="1:17" s="14" customFormat="1" ht="20" customHeight="1" x14ac:dyDescent="0.35">
      <c r="A131" s="10"/>
      <c r="B131" s="9" t="s">
        <v>300</v>
      </c>
      <c r="C131" s="10" t="s">
        <v>301</v>
      </c>
      <c r="D131" s="10"/>
      <c r="E131" s="16"/>
      <c r="F131" s="8" t="s">
        <v>1004</v>
      </c>
      <c r="G131" s="11" t="s">
        <v>302</v>
      </c>
      <c r="H131" s="11" t="s">
        <v>242</v>
      </c>
      <c r="I131" s="24">
        <v>17.3</v>
      </c>
      <c r="J131" s="12">
        <v>1</v>
      </c>
      <c r="O131" s="27">
        <f t="shared" si="3"/>
        <v>1</v>
      </c>
      <c r="P131" s="25">
        <f t="shared" si="4"/>
        <v>17.3</v>
      </c>
      <c r="Q131" s="29"/>
    </row>
    <row r="132" spans="1:17" s="14" customFormat="1" ht="20" customHeight="1" x14ac:dyDescent="0.35">
      <c r="A132" s="10"/>
      <c r="B132" s="9" t="s">
        <v>303</v>
      </c>
      <c r="C132" s="10" t="s">
        <v>304</v>
      </c>
      <c r="D132" s="10"/>
      <c r="E132" s="16"/>
      <c r="F132" s="8" t="s">
        <v>1004</v>
      </c>
      <c r="G132" s="11" t="s">
        <v>302</v>
      </c>
      <c r="H132" s="11" t="s">
        <v>242</v>
      </c>
      <c r="I132" s="24"/>
      <c r="J132" s="12">
        <v>2</v>
      </c>
      <c r="O132" s="27">
        <f t="shared" si="3"/>
        <v>2</v>
      </c>
      <c r="P132" s="25">
        <f t="shared" si="4"/>
        <v>0</v>
      </c>
      <c r="Q132" s="29"/>
    </row>
    <row r="133" spans="1:17" s="14" customFormat="1" ht="20" customHeight="1" x14ac:dyDescent="0.35">
      <c r="A133" s="10"/>
      <c r="B133" s="9" t="s">
        <v>305</v>
      </c>
      <c r="C133" s="10" t="s">
        <v>306</v>
      </c>
      <c r="D133" s="10"/>
      <c r="E133" s="8" t="s">
        <v>167</v>
      </c>
      <c r="F133" s="8"/>
      <c r="G133" s="11" t="s">
        <v>73</v>
      </c>
      <c r="H133" s="11" t="s">
        <v>53</v>
      </c>
      <c r="I133" s="24">
        <v>11.5</v>
      </c>
      <c r="J133" s="12"/>
      <c r="O133" s="27">
        <f t="shared" si="3"/>
        <v>0</v>
      </c>
      <c r="P133" s="25">
        <f t="shared" si="4"/>
        <v>0</v>
      </c>
      <c r="Q133" s="29"/>
    </row>
    <row r="134" spans="1:17" s="14" customFormat="1" ht="20" customHeight="1" x14ac:dyDescent="0.35">
      <c r="A134" s="10"/>
      <c r="B134" s="9" t="s">
        <v>307</v>
      </c>
      <c r="C134" s="10" t="s">
        <v>308</v>
      </c>
      <c r="D134" s="10"/>
      <c r="E134" s="8" t="s">
        <v>72</v>
      </c>
      <c r="F134" s="8" t="s">
        <v>309</v>
      </c>
      <c r="G134" s="11" t="s">
        <v>310</v>
      </c>
      <c r="H134" s="11" t="s">
        <v>311</v>
      </c>
      <c r="I134" s="24">
        <v>19</v>
      </c>
      <c r="J134" s="12"/>
      <c r="O134" s="27">
        <f t="shared" si="3"/>
        <v>0</v>
      </c>
      <c r="P134" s="25">
        <f t="shared" si="4"/>
        <v>0</v>
      </c>
      <c r="Q134" s="29"/>
    </row>
    <row r="135" spans="1:17" s="14" customFormat="1" ht="20" customHeight="1" x14ac:dyDescent="0.35">
      <c r="A135" s="10"/>
      <c r="B135" s="9" t="s">
        <v>312</v>
      </c>
      <c r="C135" s="10" t="s">
        <v>313</v>
      </c>
      <c r="D135" s="10"/>
      <c r="E135" s="8"/>
      <c r="F135" s="8"/>
      <c r="G135" s="11" t="s">
        <v>1055</v>
      </c>
      <c r="H135" s="11"/>
      <c r="I135" s="24"/>
      <c r="J135" s="12"/>
      <c r="O135" s="27">
        <f t="shared" si="3"/>
        <v>0</v>
      </c>
      <c r="P135" s="25">
        <f t="shared" si="4"/>
        <v>0</v>
      </c>
      <c r="Q135" s="29"/>
    </row>
    <row r="136" spans="1:17" s="14" customFormat="1" ht="20" customHeight="1" x14ac:dyDescent="0.35">
      <c r="A136" s="10"/>
      <c r="B136" s="9" t="s">
        <v>952</v>
      </c>
      <c r="C136" s="10" t="s">
        <v>313</v>
      </c>
      <c r="D136" s="10"/>
      <c r="E136" s="8"/>
      <c r="F136" s="8"/>
      <c r="G136" s="11" t="s">
        <v>1054</v>
      </c>
      <c r="H136" s="11"/>
      <c r="I136" s="24"/>
      <c r="J136" s="12">
        <v>6</v>
      </c>
      <c r="O136" s="27"/>
      <c r="P136" s="25"/>
      <c r="Q136" s="29"/>
    </row>
    <row r="137" spans="1:17" s="14" customFormat="1" ht="20" customHeight="1" x14ac:dyDescent="0.35">
      <c r="A137" s="10"/>
      <c r="B137" s="9" t="s">
        <v>314</v>
      </c>
      <c r="C137" s="10" t="s">
        <v>315</v>
      </c>
      <c r="D137" s="10"/>
      <c r="E137" s="8"/>
      <c r="F137" s="8" t="s">
        <v>316</v>
      </c>
      <c r="G137" s="11" t="s">
        <v>317</v>
      </c>
      <c r="H137" s="11"/>
      <c r="I137" s="24"/>
      <c r="J137" s="12"/>
      <c r="O137" s="27">
        <f t="shared" si="3"/>
        <v>0</v>
      </c>
      <c r="P137" s="25">
        <f t="shared" si="4"/>
        <v>0</v>
      </c>
      <c r="Q137" s="29"/>
    </row>
    <row r="138" spans="1:17" s="14" customFormat="1" ht="20" customHeight="1" x14ac:dyDescent="0.35">
      <c r="A138" s="10"/>
      <c r="B138" s="9" t="s">
        <v>318</v>
      </c>
      <c r="C138" s="9" t="s">
        <v>319</v>
      </c>
      <c r="D138" s="9"/>
      <c r="E138" s="8" t="s">
        <v>167</v>
      </c>
      <c r="F138" s="8" t="s">
        <v>320</v>
      </c>
      <c r="G138" s="8" t="s">
        <v>244</v>
      </c>
      <c r="H138" s="8"/>
      <c r="I138" s="24"/>
      <c r="J138" s="12"/>
      <c r="O138" s="27">
        <f t="shared" si="3"/>
        <v>0</v>
      </c>
      <c r="P138" s="25">
        <f t="shared" si="4"/>
        <v>0</v>
      </c>
      <c r="Q138" s="29"/>
    </row>
    <row r="139" spans="1:17" s="14" customFormat="1" ht="20" customHeight="1" x14ac:dyDescent="0.35">
      <c r="A139" s="10"/>
      <c r="B139" s="9" t="s">
        <v>321</v>
      </c>
      <c r="C139" s="9" t="s">
        <v>322</v>
      </c>
      <c r="D139" s="9"/>
      <c r="E139" s="8" t="s">
        <v>167</v>
      </c>
      <c r="F139" s="8" t="s">
        <v>40</v>
      </c>
      <c r="G139" s="8" t="s">
        <v>244</v>
      </c>
      <c r="H139" s="8" t="s">
        <v>53</v>
      </c>
      <c r="I139" s="24"/>
      <c r="J139" s="12"/>
      <c r="O139" s="27">
        <f t="shared" si="3"/>
        <v>0</v>
      </c>
      <c r="P139" s="25">
        <f t="shared" si="4"/>
        <v>0</v>
      </c>
      <c r="Q139" s="29"/>
    </row>
    <row r="140" spans="1:17" s="14" customFormat="1" ht="20" customHeight="1" x14ac:dyDescent="0.35">
      <c r="A140" s="10"/>
      <c r="B140" s="9" t="s">
        <v>323</v>
      </c>
      <c r="C140" s="9" t="s">
        <v>324</v>
      </c>
      <c r="D140" s="9"/>
      <c r="E140" s="8" t="s">
        <v>40</v>
      </c>
      <c r="F140" s="8" t="s">
        <v>325</v>
      </c>
      <c r="G140" s="8" t="s">
        <v>247</v>
      </c>
      <c r="H140" s="8" t="s">
        <v>27</v>
      </c>
      <c r="I140" s="24"/>
      <c r="J140" s="12"/>
      <c r="O140" s="27">
        <f t="shared" si="3"/>
        <v>0</v>
      </c>
      <c r="P140" s="25">
        <f t="shared" si="4"/>
        <v>0</v>
      </c>
      <c r="Q140" s="29"/>
    </row>
    <row r="141" spans="1:17" s="14" customFormat="1" ht="20" customHeight="1" x14ac:dyDescent="0.35">
      <c r="A141" s="10"/>
      <c r="B141" s="9" t="s">
        <v>326</v>
      </c>
      <c r="C141" s="9" t="s">
        <v>327</v>
      </c>
      <c r="D141" s="9"/>
      <c r="E141" s="8" t="s">
        <v>167</v>
      </c>
      <c r="F141" s="8" t="s">
        <v>320</v>
      </c>
      <c r="G141" s="8" t="s">
        <v>244</v>
      </c>
      <c r="H141" s="8" t="s">
        <v>27</v>
      </c>
      <c r="I141" s="24">
        <v>13</v>
      </c>
      <c r="J141" s="12"/>
      <c r="O141" s="27">
        <f t="shared" si="3"/>
        <v>0</v>
      </c>
      <c r="P141" s="25">
        <f t="shared" si="4"/>
        <v>0</v>
      </c>
      <c r="Q141" s="29"/>
    </row>
    <row r="142" spans="1:17" s="14" customFormat="1" ht="20" customHeight="1" x14ac:dyDescent="0.35">
      <c r="A142" s="10"/>
      <c r="B142" s="9" t="s">
        <v>328</v>
      </c>
      <c r="C142" s="9" t="s">
        <v>329</v>
      </c>
      <c r="D142" s="9"/>
      <c r="E142" s="8" t="s">
        <v>167</v>
      </c>
      <c r="F142" s="8"/>
      <c r="G142" s="8" t="s">
        <v>330</v>
      </c>
      <c r="H142" s="8" t="s">
        <v>27</v>
      </c>
      <c r="I142" s="24"/>
      <c r="J142" s="12">
        <v>12</v>
      </c>
      <c r="O142" s="27">
        <f t="shared" si="3"/>
        <v>12</v>
      </c>
      <c r="P142" s="25">
        <f t="shared" si="4"/>
        <v>0</v>
      </c>
      <c r="Q142" s="29"/>
    </row>
    <row r="143" spans="1:17" s="14" customFormat="1" ht="20" customHeight="1" x14ac:dyDescent="0.35">
      <c r="A143" s="10"/>
      <c r="B143" s="9" t="s">
        <v>331</v>
      </c>
      <c r="C143" s="9" t="s">
        <v>332</v>
      </c>
      <c r="D143" s="9"/>
      <c r="E143" s="8" t="s">
        <v>167</v>
      </c>
      <c r="F143" s="8" t="s">
        <v>40</v>
      </c>
      <c r="G143" s="8" t="s">
        <v>333</v>
      </c>
      <c r="H143" s="8" t="s">
        <v>27</v>
      </c>
      <c r="I143" s="24"/>
      <c r="J143" s="12"/>
      <c r="O143" s="27">
        <f t="shared" si="3"/>
        <v>0</v>
      </c>
      <c r="P143" s="25">
        <f t="shared" si="4"/>
        <v>0</v>
      </c>
      <c r="Q143" s="29"/>
    </row>
    <row r="144" spans="1:17" s="14" customFormat="1" ht="20" customHeight="1" x14ac:dyDescent="0.35">
      <c r="A144" s="10"/>
      <c r="B144" s="9" t="s">
        <v>334</v>
      </c>
      <c r="C144" s="9" t="s">
        <v>335</v>
      </c>
      <c r="D144" s="9"/>
      <c r="E144" s="8" t="s">
        <v>167</v>
      </c>
      <c r="F144" s="8" t="s">
        <v>320</v>
      </c>
      <c r="G144" s="8" t="s">
        <v>330</v>
      </c>
      <c r="H144" s="8" t="s">
        <v>336</v>
      </c>
      <c r="I144" s="24"/>
      <c r="J144" s="12"/>
      <c r="O144" s="27">
        <f t="shared" si="3"/>
        <v>0</v>
      </c>
      <c r="P144" s="25">
        <f t="shared" si="4"/>
        <v>0</v>
      </c>
      <c r="Q144" s="29"/>
    </row>
    <row r="145" spans="1:17" s="14" customFormat="1" ht="20" customHeight="1" x14ac:dyDescent="0.45">
      <c r="A145" s="10"/>
      <c r="B145" s="9"/>
      <c r="C145" s="19" t="s">
        <v>927</v>
      </c>
      <c r="D145" s="19"/>
      <c r="E145" s="8"/>
      <c r="F145" s="20"/>
      <c r="G145" s="11" t="s">
        <v>244</v>
      </c>
      <c r="H145" s="11" t="s">
        <v>85</v>
      </c>
      <c r="I145" s="24"/>
      <c r="J145" s="12">
        <v>4</v>
      </c>
      <c r="O145" s="27"/>
      <c r="P145" s="25"/>
      <c r="Q145" s="29"/>
    </row>
    <row r="146" spans="1:17" s="14" customFormat="1" ht="20" customHeight="1" x14ac:dyDescent="0.45">
      <c r="A146" s="10"/>
      <c r="B146" s="9"/>
      <c r="C146" s="19" t="s">
        <v>932</v>
      </c>
      <c r="D146" s="19"/>
      <c r="E146" s="8"/>
      <c r="F146" s="20"/>
      <c r="G146" s="11" t="s">
        <v>244</v>
      </c>
      <c r="H146" s="11" t="s">
        <v>85</v>
      </c>
      <c r="I146" s="24"/>
      <c r="J146" s="12"/>
      <c r="O146" s="27"/>
      <c r="P146" s="25"/>
      <c r="Q146" s="29"/>
    </row>
    <row r="147" spans="1:17" s="14" customFormat="1" ht="20" customHeight="1" x14ac:dyDescent="0.45">
      <c r="A147" s="10"/>
      <c r="B147" s="9"/>
      <c r="C147" s="19" t="s">
        <v>928</v>
      </c>
      <c r="D147" s="19"/>
      <c r="E147" s="8"/>
      <c r="F147" s="20" t="s">
        <v>929</v>
      </c>
      <c r="G147" s="11" t="s">
        <v>52</v>
      </c>
      <c r="H147" s="11" t="s">
        <v>85</v>
      </c>
      <c r="I147" s="24"/>
      <c r="J147" s="12">
        <v>3</v>
      </c>
      <c r="O147" s="27"/>
      <c r="P147" s="25"/>
      <c r="Q147" s="29"/>
    </row>
    <row r="148" spans="1:17" s="14" customFormat="1" ht="20" customHeight="1" x14ac:dyDescent="0.45">
      <c r="A148" s="10"/>
      <c r="B148" s="9"/>
      <c r="C148" s="19" t="s">
        <v>930</v>
      </c>
      <c r="D148" s="19"/>
      <c r="E148" s="8"/>
      <c r="F148" s="20" t="s">
        <v>931</v>
      </c>
      <c r="G148" s="11" t="s">
        <v>52</v>
      </c>
      <c r="H148" s="11" t="s">
        <v>528</v>
      </c>
      <c r="I148" s="24"/>
      <c r="J148" s="12">
        <v>1</v>
      </c>
      <c r="O148" s="27"/>
      <c r="P148" s="25"/>
      <c r="Q148" s="29"/>
    </row>
    <row r="149" spans="1:17" s="14" customFormat="1" ht="20" customHeight="1" x14ac:dyDescent="0.45">
      <c r="A149" s="10"/>
      <c r="B149" s="9"/>
      <c r="C149" s="19" t="s">
        <v>1031</v>
      </c>
      <c r="D149" s="19"/>
      <c r="E149" s="8"/>
      <c r="F149" s="20"/>
      <c r="G149" s="11" t="s">
        <v>52</v>
      </c>
      <c r="H149" s="11" t="s">
        <v>53</v>
      </c>
      <c r="I149" s="24"/>
      <c r="J149" s="12">
        <v>7</v>
      </c>
      <c r="O149" s="27"/>
      <c r="P149" s="25"/>
      <c r="Q149" s="29"/>
    </row>
    <row r="150" spans="1:17" s="14" customFormat="1" ht="20" customHeight="1" x14ac:dyDescent="0.35">
      <c r="A150" s="8"/>
      <c r="B150" s="17" t="s">
        <v>337</v>
      </c>
      <c r="C150" s="10" t="s">
        <v>945</v>
      </c>
      <c r="D150" s="10"/>
      <c r="E150" s="8" t="s">
        <v>338</v>
      </c>
      <c r="F150" s="8" t="s">
        <v>339</v>
      </c>
      <c r="G150" s="11" t="s">
        <v>340</v>
      </c>
      <c r="H150" s="11" t="s">
        <v>16</v>
      </c>
      <c r="I150" s="24">
        <v>53</v>
      </c>
      <c r="J150" s="12">
        <v>8</v>
      </c>
      <c r="O150" s="27">
        <f t="shared" si="3"/>
        <v>8</v>
      </c>
      <c r="P150" s="25">
        <f t="shared" si="4"/>
        <v>424</v>
      </c>
      <c r="Q150" s="29"/>
    </row>
    <row r="151" spans="1:17" s="14" customFormat="1" ht="20" customHeight="1" x14ac:dyDescent="0.35">
      <c r="A151" s="8"/>
      <c r="B151" s="17" t="s">
        <v>342</v>
      </c>
      <c r="C151" s="10" t="s">
        <v>945</v>
      </c>
      <c r="D151" s="10"/>
      <c r="E151" s="8" t="s">
        <v>338</v>
      </c>
      <c r="F151" s="8" t="s">
        <v>339</v>
      </c>
      <c r="G151" s="18" t="s">
        <v>343</v>
      </c>
      <c r="H151" s="11" t="s">
        <v>13</v>
      </c>
      <c r="I151" s="24">
        <f>2.68*2.1</f>
        <v>5.628000000000001</v>
      </c>
      <c r="J151" s="12">
        <v>17</v>
      </c>
      <c r="O151" s="27">
        <f t="shared" si="3"/>
        <v>17</v>
      </c>
      <c r="P151" s="25">
        <f t="shared" si="4"/>
        <v>95.676000000000016</v>
      </c>
      <c r="Q151" s="29"/>
    </row>
    <row r="152" spans="1:17" s="14" customFormat="1" ht="20" customHeight="1" x14ac:dyDescent="0.35">
      <c r="A152" s="8"/>
      <c r="B152" s="17" t="s">
        <v>344</v>
      </c>
      <c r="C152" s="10" t="s">
        <v>945</v>
      </c>
      <c r="D152" s="10"/>
      <c r="E152" s="8" t="s">
        <v>338</v>
      </c>
      <c r="F152" s="8" t="s">
        <v>339</v>
      </c>
      <c r="G152" s="18" t="s">
        <v>345</v>
      </c>
      <c r="H152" s="11" t="s">
        <v>13</v>
      </c>
      <c r="I152" s="24">
        <f>2.68*1.8</f>
        <v>4.8240000000000007</v>
      </c>
      <c r="J152" s="12">
        <v>37</v>
      </c>
      <c r="O152" s="27">
        <f t="shared" ref="O152:O216" si="5">SUM(J152:N152)</f>
        <v>37</v>
      </c>
      <c r="P152" s="25">
        <f t="shared" ref="P152:P216" si="6">O152*I152</f>
        <v>178.48800000000003</v>
      </c>
      <c r="Q152" s="29"/>
    </row>
    <row r="153" spans="1:17" s="14" customFormat="1" ht="20" customHeight="1" x14ac:dyDescent="0.35">
      <c r="A153" s="8"/>
      <c r="B153" s="17" t="s">
        <v>346</v>
      </c>
      <c r="C153" s="10" t="s">
        <v>945</v>
      </c>
      <c r="D153" s="10"/>
      <c r="E153" s="8" t="s">
        <v>338</v>
      </c>
      <c r="F153" s="8" t="s">
        <v>339</v>
      </c>
      <c r="G153" s="11" t="s">
        <v>347</v>
      </c>
      <c r="H153" s="11" t="s">
        <v>13</v>
      </c>
      <c r="I153" s="24"/>
      <c r="J153" s="12"/>
      <c r="O153" s="27">
        <f t="shared" si="5"/>
        <v>0</v>
      </c>
      <c r="P153" s="25">
        <f t="shared" si="6"/>
        <v>0</v>
      </c>
      <c r="Q153" s="29"/>
    </row>
    <row r="154" spans="1:17" s="14" customFormat="1" ht="20" customHeight="1" x14ac:dyDescent="0.35">
      <c r="A154" s="8" t="s">
        <v>348</v>
      </c>
      <c r="B154" s="9" t="s">
        <v>349</v>
      </c>
      <c r="C154" s="10" t="s">
        <v>943</v>
      </c>
      <c r="D154" s="10"/>
      <c r="E154" s="8" t="s">
        <v>10</v>
      </c>
      <c r="F154" s="8" t="s">
        <v>63</v>
      </c>
      <c r="G154" s="11" t="s">
        <v>350</v>
      </c>
      <c r="H154" s="11" t="s">
        <v>53</v>
      </c>
      <c r="I154" s="24">
        <v>3.5</v>
      </c>
      <c r="J154" s="12">
        <v>25</v>
      </c>
      <c r="K154" s="12">
        <v>14</v>
      </c>
      <c r="O154" s="27">
        <f t="shared" si="5"/>
        <v>39</v>
      </c>
      <c r="P154" s="25">
        <f t="shared" si="6"/>
        <v>136.5</v>
      </c>
      <c r="Q154" s="29"/>
    </row>
    <row r="155" spans="1:17" s="12" customFormat="1" ht="20" customHeight="1" x14ac:dyDescent="0.35">
      <c r="A155" s="8"/>
      <c r="B155" s="9" t="s">
        <v>351</v>
      </c>
      <c r="C155" s="10" t="s">
        <v>352</v>
      </c>
      <c r="D155" s="10"/>
      <c r="E155" s="8" t="s">
        <v>353</v>
      </c>
      <c r="F155" s="8" t="s">
        <v>354</v>
      </c>
      <c r="G155" s="11" t="s">
        <v>355</v>
      </c>
      <c r="H155" s="11" t="s">
        <v>13</v>
      </c>
      <c r="I155" s="24">
        <v>2.5</v>
      </c>
      <c r="J155" s="12">
        <v>8</v>
      </c>
      <c r="O155" s="27">
        <f t="shared" si="5"/>
        <v>8</v>
      </c>
      <c r="P155" s="25">
        <f t="shared" si="6"/>
        <v>20</v>
      </c>
      <c r="Q155" s="29"/>
    </row>
    <row r="156" spans="1:17" s="12" customFormat="1" ht="20" customHeight="1" x14ac:dyDescent="0.35">
      <c r="A156" s="8"/>
      <c r="B156" s="9" t="s">
        <v>953</v>
      </c>
      <c r="C156" s="10" t="s">
        <v>352</v>
      </c>
      <c r="D156" s="10"/>
      <c r="E156" s="8"/>
      <c r="F156" s="8"/>
      <c r="G156" s="11" t="s">
        <v>52</v>
      </c>
      <c r="H156" s="11"/>
      <c r="I156" s="24"/>
      <c r="J156" s="12">
        <v>9</v>
      </c>
      <c r="O156" s="27">
        <f t="shared" si="5"/>
        <v>9</v>
      </c>
      <c r="P156" s="25"/>
      <c r="Q156" s="29"/>
    </row>
    <row r="157" spans="1:17" s="12" customFormat="1" ht="20" customHeight="1" x14ac:dyDescent="0.35">
      <c r="A157" s="8"/>
      <c r="B157" s="9" t="s">
        <v>356</v>
      </c>
      <c r="C157" s="10" t="s">
        <v>357</v>
      </c>
      <c r="D157" s="10"/>
      <c r="E157" s="11" t="s">
        <v>72</v>
      </c>
      <c r="F157" s="11" t="s">
        <v>40</v>
      </c>
      <c r="G157" s="11" t="s">
        <v>358</v>
      </c>
      <c r="H157" s="11" t="s">
        <v>242</v>
      </c>
      <c r="I157" s="24">
        <v>36</v>
      </c>
      <c r="J157" s="12">
        <v>1</v>
      </c>
      <c r="O157" s="27">
        <f t="shared" si="5"/>
        <v>1</v>
      </c>
      <c r="P157" s="25">
        <f t="shared" si="6"/>
        <v>36</v>
      </c>
      <c r="Q157" s="29"/>
    </row>
    <row r="158" spans="1:17" s="12" customFormat="1" ht="20" customHeight="1" x14ac:dyDescent="0.35">
      <c r="A158" s="8" t="s">
        <v>359</v>
      </c>
      <c r="B158" s="9" t="s">
        <v>360</v>
      </c>
      <c r="C158" s="10" t="s">
        <v>357</v>
      </c>
      <c r="D158" s="10"/>
      <c r="E158" s="8" t="s">
        <v>72</v>
      </c>
      <c r="F158" s="8" t="s">
        <v>40</v>
      </c>
      <c r="G158" s="11" t="s">
        <v>361</v>
      </c>
      <c r="H158" s="11" t="s">
        <v>53</v>
      </c>
      <c r="I158" s="24">
        <v>3</v>
      </c>
      <c r="J158" s="10">
        <v>30.5</v>
      </c>
      <c r="K158" s="37"/>
      <c r="O158" s="27">
        <f t="shared" si="5"/>
        <v>30.5</v>
      </c>
      <c r="P158" s="25">
        <f t="shared" si="6"/>
        <v>91.5</v>
      </c>
      <c r="Q158" s="29"/>
    </row>
    <row r="159" spans="1:17" s="12" customFormat="1" ht="20" customHeight="1" x14ac:dyDescent="0.35">
      <c r="A159" s="10"/>
      <c r="B159" s="9" t="s">
        <v>362</v>
      </c>
      <c r="C159" s="10" t="s">
        <v>363</v>
      </c>
      <c r="D159" s="10"/>
      <c r="E159" s="8" t="s">
        <v>72</v>
      </c>
      <c r="F159" s="8" t="s">
        <v>40</v>
      </c>
      <c r="G159" s="11" t="s">
        <v>268</v>
      </c>
      <c r="H159" s="11" t="s">
        <v>13</v>
      </c>
      <c r="I159" s="24">
        <v>80</v>
      </c>
      <c r="J159" s="12">
        <v>10</v>
      </c>
      <c r="K159" s="12">
        <v>5</v>
      </c>
      <c r="O159" s="27">
        <f t="shared" si="5"/>
        <v>15</v>
      </c>
      <c r="P159" s="25">
        <f t="shared" si="6"/>
        <v>1200</v>
      </c>
      <c r="Q159" s="29"/>
    </row>
    <row r="160" spans="1:17" s="12" customFormat="1" ht="20" customHeight="1" x14ac:dyDescent="0.35">
      <c r="A160" s="8" t="s">
        <v>364</v>
      </c>
      <c r="B160" s="9" t="s">
        <v>365</v>
      </c>
      <c r="C160" s="10" t="s">
        <v>363</v>
      </c>
      <c r="D160" s="10"/>
      <c r="E160" s="8" t="s">
        <v>72</v>
      </c>
      <c r="F160" s="8" t="s">
        <v>40</v>
      </c>
      <c r="G160" s="11" t="s">
        <v>366</v>
      </c>
      <c r="H160" s="11" t="s">
        <v>13</v>
      </c>
      <c r="I160" s="24">
        <v>16</v>
      </c>
      <c r="O160" s="27">
        <f t="shared" si="5"/>
        <v>0</v>
      </c>
      <c r="P160" s="25">
        <f t="shared" si="6"/>
        <v>0</v>
      </c>
      <c r="Q160" s="29"/>
    </row>
    <row r="161" spans="1:17" s="12" customFormat="1" ht="20" customHeight="1" x14ac:dyDescent="0.35">
      <c r="A161" s="10"/>
      <c r="B161" s="9" t="s">
        <v>367</v>
      </c>
      <c r="C161" s="10" t="s">
        <v>363</v>
      </c>
      <c r="D161" s="10"/>
      <c r="E161" s="8" t="s">
        <v>72</v>
      </c>
      <c r="F161" s="8" t="s">
        <v>40</v>
      </c>
      <c r="G161" s="11" t="s">
        <v>368</v>
      </c>
      <c r="H161" s="11" t="s">
        <v>13</v>
      </c>
      <c r="I161" s="24">
        <f>3.2*3.5</f>
        <v>11.200000000000001</v>
      </c>
      <c r="O161" s="27">
        <f t="shared" si="5"/>
        <v>0</v>
      </c>
      <c r="P161" s="25">
        <f t="shared" si="6"/>
        <v>0</v>
      </c>
      <c r="Q161" s="29"/>
    </row>
    <row r="162" spans="1:17" s="12" customFormat="1" ht="20" customHeight="1" x14ac:dyDescent="0.35">
      <c r="A162" s="10"/>
      <c r="B162" s="9" t="s">
        <v>369</v>
      </c>
      <c r="C162" s="10" t="s">
        <v>363</v>
      </c>
      <c r="D162" s="10"/>
      <c r="E162" s="8" t="s">
        <v>72</v>
      </c>
      <c r="F162" s="8" t="s">
        <v>40</v>
      </c>
      <c r="G162" s="11" t="s">
        <v>59</v>
      </c>
      <c r="H162" s="11" t="s">
        <v>13</v>
      </c>
      <c r="I162" s="24">
        <f>3.2*3</f>
        <v>9.6000000000000014</v>
      </c>
      <c r="J162" s="12">
        <v>5</v>
      </c>
      <c r="O162" s="27">
        <f t="shared" si="5"/>
        <v>5</v>
      </c>
      <c r="P162" s="25">
        <f t="shared" si="6"/>
        <v>48.000000000000007</v>
      </c>
      <c r="Q162" s="29"/>
    </row>
    <row r="163" spans="1:17" s="12" customFormat="1" ht="20" customHeight="1" x14ac:dyDescent="0.35">
      <c r="A163" s="10"/>
      <c r="B163" s="9" t="s">
        <v>370</v>
      </c>
      <c r="C163" s="10" t="s">
        <v>363</v>
      </c>
      <c r="D163" s="10"/>
      <c r="E163" s="8" t="s">
        <v>72</v>
      </c>
      <c r="F163" s="8" t="s">
        <v>40</v>
      </c>
      <c r="G163" s="11" t="s">
        <v>333</v>
      </c>
      <c r="H163" s="11" t="s">
        <v>13</v>
      </c>
      <c r="I163" s="24">
        <v>3.2</v>
      </c>
      <c r="O163" s="27">
        <f t="shared" si="5"/>
        <v>0</v>
      </c>
      <c r="P163" s="25">
        <f t="shared" si="6"/>
        <v>0</v>
      </c>
      <c r="Q163" s="29"/>
    </row>
    <row r="164" spans="1:17" s="12" customFormat="1" ht="20" customHeight="1" x14ac:dyDescent="0.35">
      <c r="A164" s="10"/>
      <c r="B164" s="9" t="s">
        <v>371</v>
      </c>
      <c r="C164" s="10" t="s">
        <v>363</v>
      </c>
      <c r="D164" s="10"/>
      <c r="E164" s="8" t="s">
        <v>72</v>
      </c>
      <c r="F164" s="8" t="s">
        <v>40</v>
      </c>
      <c r="G164" s="11" t="s">
        <v>372</v>
      </c>
      <c r="H164" s="11" t="s">
        <v>13</v>
      </c>
      <c r="I164" s="24"/>
      <c r="O164" s="27">
        <f t="shared" si="5"/>
        <v>0</v>
      </c>
      <c r="P164" s="25">
        <f t="shared" si="6"/>
        <v>0</v>
      </c>
      <c r="Q164" s="29"/>
    </row>
    <row r="165" spans="1:17" s="12" customFormat="1" ht="20" customHeight="1" x14ac:dyDescent="0.35">
      <c r="A165" s="10"/>
      <c r="B165" s="9" t="s">
        <v>373</v>
      </c>
      <c r="C165" s="13" t="s">
        <v>374</v>
      </c>
      <c r="D165" s="13"/>
      <c r="E165" s="11" t="s">
        <v>72</v>
      </c>
      <c r="F165" s="8" t="s">
        <v>40</v>
      </c>
      <c r="G165" s="11" t="s">
        <v>268</v>
      </c>
      <c r="H165" s="11" t="s">
        <v>13</v>
      </c>
      <c r="I165" s="24">
        <v>78.75</v>
      </c>
      <c r="J165" s="12">
        <v>1</v>
      </c>
      <c r="K165" s="12">
        <v>20</v>
      </c>
      <c r="O165" s="27">
        <f t="shared" si="5"/>
        <v>21</v>
      </c>
      <c r="P165" s="25">
        <f t="shared" si="6"/>
        <v>1653.75</v>
      </c>
      <c r="Q165" s="29"/>
    </row>
    <row r="166" spans="1:17" s="12" customFormat="1" ht="20" customHeight="1" x14ac:dyDescent="0.35">
      <c r="A166" s="10"/>
      <c r="B166" s="9" t="s">
        <v>375</v>
      </c>
      <c r="C166" s="13" t="s">
        <v>374</v>
      </c>
      <c r="D166" s="13" t="s">
        <v>1025</v>
      </c>
      <c r="E166" s="11" t="s">
        <v>72</v>
      </c>
      <c r="F166" s="8" t="s">
        <v>40</v>
      </c>
      <c r="G166" s="11" t="s">
        <v>366</v>
      </c>
      <c r="H166" s="11" t="s">
        <v>13</v>
      </c>
      <c r="I166" s="24">
        <v>15.75</v>
      </c>
      <c r="J166" s="12">
        <v>8</v>
      </c>
      <c r="O166" s="27">
        <f t="shared" si="5"/>
        <v>8</v>
      </c>
      <c r="P166" s="25">
        <f t="shared" si="6"/>
        <v>126</v>
      </c>
      <c r="Q166" s="29"/>
    </row>
    <row r="167" spans="1:17" s="12" customFormat="1" ht="20" customHeight="1" x14ac:dyDescent="0.35">
      <c r="A167" s="10"/>
      <c r="B167" s="9" t="s">
        <v>376</v>
      </c>
      <c r="C167" s="13" t="s">
        <v>374</v>
      </c>
      <c r="D167" s="13"/>
      <c r="E167" s="11" t="s">
        <v>72</v>
      </c>
      <c r="F167" s="8" t="s">
        <v>40</v>
      </c>
      <c r="G167" s="11" t="s">
        <v>372</v>
      </c>
      <c r="H167" s="11" t="s">
        <v>13</v>
      </c>
      <c r="I167" s="24">
        <f>3.15*2.5</f>
        <v>7.875</v>
      </c>
      <c r="J167" s="12">
        <v>13</v>
      </c>
      <c r="O167" s="27">
        <f t="shared" si="5"/>
        <v>13</v>
      </c>
      <c r="P167" s="25">
        <f t="shared" si="6"/>
        <v>102.375</v>
      </c>
      <c r="Q167" s="29"/>
    </row>
    <row r="168" spans="1:17" s="12" customFormat="1" ht="20" customHeight="1" x14ac:dyDescent="0.35">
      <c r="A168" s="10"/>
      <c r="B168" s="9" t="s">
        <v>377</v>
      </c>
      <c r="C168" s="13" t="s">
        <v>374</v>
      </c>
      <c r="D168" s="13"/>
      <c r="E168" s="11" t="s">
        <v>72</v>
      </c>
      <c r="F168" s="8" t="s">
        <v>40</v>
      </c>
      <c r="G168" s="11" t="s">
        <v>244</v>
      </c>
      <c r="H168" s="11" t="s">
        <v>13</v>
      </c>
      <c r="I168" s="24">
        <v>3.15</v>
      </c>
      <c r="O168" s="27">
        <f t="shared" si="5"/>
        <v>0</v>
      </c>
      <c r="P168" s="25">
        <f t="shared" si="6"/>
        <v>0</v>
      </c>
      <c r="Q168" s="29"/>
    </row>
    <row r="169" spans="1:17" s="12" customFormat="1" ht="20" customHeight="1" x14ac:dyDescent="0.35">
      <c r="A169" s="10"/>
      <c r="B169" s="9" t="s">
        <v>378</v>
      </c>
      <c r="C169" s="13" t="s">
        <v>379</v>
      </c>
      <c r="D169" s="13"/>
      <c r="E169" s="11" t="s">
        <v>72</v>
      </c>
      <c r="F169" s="8" t="s">
        <v>40</v>
      </c>
      <c r="G169" s="11" t="s">
        <v>268</v>
      </c>
      <c r="H169" s="11" t="s">
        <v>13</v>
      </c>
      <c r="I169" s="24">
        <v>65</v>
      </c>
      <c r="O169" s="27">
        <f t="shared" si="5"/>
        <v>0</v>
      </c>
      <c r="P169" s="25">
        <f t="shared" si="6"/>
        <v>0</v>
      </c>
      <c r="Q169" s="29"/>
    </row>
    <row r="170" spans="1:17" s="12" customFormat="1" ht="20" customHeight="1" x14ac:dyDescent="0.35">
      <c r="A170" s="10"/>
      <c r="B170" s="9" t="s">
        <v>380</v>
      </c>
      <c r="C170" s="13" t="s">
        <v>379</v>
      </c>
      <c r="D170" s="13" t="s">
        <v>1025</v>
      </c>
      <c r="E170" s="11" t="s">
        <v>72</v>
      </c>
      <c r="F170" s="8" t="s">
        <v>40</v>
      </c>
      <c r="G170" s="11" t="s">
        <v>366</v>
      </c>
      <c r="H170" s="11" t="s">
        <v>13</v>
      </c>
      <c r="I170" s="24">
        <f>I169/25*5</f>
        <v>13</v>
      </c>
      <c r="J170" s="12">
        <v>2</v>
      </c>
      <c r="O170" s="27">
        <f t="shared" si="5"/>
        <v>2</v>
      </c>
      <c r="P170" s="25">
        <f t="shared" si="6"/>
        <v>26</v>
      </c>
      <c r="Q170" s="29"/>
    </row>
    <row r="171" spans="1:17" s="12" customFormat="1" ht="20" customHeight="1" x14ac:dyDescent="0.35">
      <c r="A171" s="10"/>
      <c r="B171" s="9" t="s">
        <v>381</v>
      </c>
      <c r="C171" s="13" t="s">
        <v>379</v>
      </c>
      <c r="D171" s="13"/>
      <c r="E171" s="11" t="s">
        <v>72</v>
      </c>
      <c r="F171" s="8" t="s">
        <v>40</v>
      </c>
      <c r="G171" s="11" t="s">
        <v>73</v>
      </c>
      <c r="H171" s="11" t="s">
        <v>13</v>
      </c>
      <c r="I171" s="24">
        <f>I170/5</f>
        <v>2.6</v>
      </c>
      <c r="O171" s="27">
        <f t="shared" si="5"/>
        <v>0</v>
      </c>
      <c r="P171" s="25">
        <f t="shared" si="6"/>
        <v>0</v>
      </c>
      <c r="Q171" s="29"/>
    </row>
    <row r="172" spans="1:17" s="12" customFormat="1" ht="20" customHeight="1" x14ac:dyDescent="0.35">
      <c r="A172" s="10"/>
      <c r="B172" s="9" t="s">
        <v>382</v>
      </c>
      <c r="C172" s="10" t="s">
        <v>383</v>
      </c>
      <c r="D172" s="10"/>
      <c r="E172" s="8" t="s">
        <v>72</v>
      </c>
      <c r="F172" s="8" t="s">
        <v>40</v>
      </c>
      <c r="G172" s="11" t="s">
        <v>247</v>
      </c>
      <c r="H172" s="11" t="s">
        <v>13</v>
      </c>
      <c r="I172" s="24">
        <f>2.5*25</f>
        <v>62.5</v>
      </c>
      <c r="J172" s="12">
        <v>1</v>
      </c>
      <c r="O172" s="27">
        <f t="shared" si="5"/>
        <v>1</v>
      </c>
      <c r="P172" s="25">
        <f t="shared" si="6"/>
        <v>62.5</v>
      </c>
      <c r="Q172" s="29"/>
    </row>
    <row r="173" spans="1:17" s="12" customFormat="1" ht="20" customHeight="1" x14ac:dyDescent="0.35">
      <c r="A173" s="10"/>
      <c r="B173" s="9" t="s">
        <v>384</v>
      </c>
      <c r="C173" s="10" t="s">
        <v>383</v>
      </c>
      <c r="D173" s="10" t="s">
        <v>1025</v>
      </c>
      <c r="E173" s="8" t="s">
        <v>172</v>
      </c>
      <c r="F173" s="8" t="s">
        <v>249</v>
      </c>
      <c r="G173" s="11" t="s">
        <v>366</v>
      </c>
      <c r="H173" s="11" t="s">
        <v>13</v>
      </c>
      <c r="I173" s="24">
        <f>I172/25*5</f>
        <v>12.5</v>
      </c>
      <c r="J173" s="12">
        <v>4</v>
      </c>
      <c r="O173" s="27">
        <f t="shared" si="5"/>
        <v>4</v>
      </c>
      <c r="P173" s="25">
        <f t="shared" si="6"/>
        <v>50</v>
      </c>
      <c r="Q173" s="29"/>
    </row>
    <row r="174" spans="1:17" s="12" customFormat="1" ht="20" customHeight="1" x14ac:dyDescent="0.35">
      <c r="A174" s="10"/>
      <c r="B174" s="9" t="s">
        <v>385</v>
      </c>
      <c r="C174" s="10" t="s">
        <v>383</v>
      </c>
      <c r="D174" s="10"/>
      <c r="E174" s="8" t="s">
        <v>172</v>
      </c>
      <c r="F174" s="8" t="s">
        <v>249</v>
      </c>
      <c r="G174" s="11" t="s">
        <v>73</v>
      </c>
      <c r="H174" s="11" t="s">
        <v>13</v>
      </c>
      <c r="I174" s="24"/>
      <c r="O174" s="27">
        <f t="shared" si="5"/>
        <v>0</v>
      </c>
      <c r="P174" s="25">
        <f t="shared" si="6"/>
        <v>0</v>
      </c>
      <c r="Q174" s="29"/>
    </row>
    <row r="175" spans="1:17" s="12" customFormat="1" ht="20" customHeight="1" x14ac:dyDescent="0.35">
      <c r="A175" s="10"/>
      <c r="B175" s="9" t="s">
        <v>386</v>
      </c>
      <c r="C175" s="10" t="s">
        <v>387</v>
      </c>
      <c r="D175" s="10"/>
      <c r="E175" s="8" t="s">
        <v>388</v>
      </c>
      <c r="F175" s="8"/>
      <c r="G175" s="11" t="s">
        <v>389</v>
      </c>
      <c r="H175" s="11" t="s">
        <v>13</v>
      </c>
      <c r="I175" s="24">
        <f>1.9*25</f>
        <v>47.5</v>
      </c>
      <c r="J175" s="12">
        <v>15</v>
      </c>
      <c r="O175" s="27">
        <f t="shared" si="5"/>
        <v>15</v>
      </c>
      <c r="P175" s="25">
        <f t="shared" si="6"/>
        <v>712.5</v>
      </c>
      <c r="Q175" s="29"/>
    </row>
    <row r="176" spans="1:17" s="12" customFormat="1" ht="20" customHeight="1" x14ac:dyDescent="0.35">
      <c r="A176" s="8" t="s">
        <v>390</v>
      </c>
      <c r="B176" s="9" t="s">
        <v>391</v>
      </c>
      <c r="C176" s="10" t="s">
        <v>387</v>
      </c>
      <c r="D176" s="10"/>
      <c r="E176" s="8" t="s">
        <v>388</v>
      </c>
      <c r="F176" s="8" t="s">
        <v>40</v>
      </c>
      <c r="G176" s="11" t="s">
        <v>392</v>
      </c>
      <c r="H176" s="11" t="s">
        <v>13</v>
      </c>
      <c r="I176" s="24">
        <f>I178*5</f>
        <v>9.5</v>
      </c>
      <c r="J176" s="12">
        <v>9</v>
      </c>
      <c r="O176" s="27">
        <f t="shared" si="5"/>
        <v>9</v>
      </c>
      <c r="P176" s="25">
        <f t="shared" si="6"/>
        <v>85.5</v>
      </c>
      <c r="Q176" s="29"/>
    </row>
    <row r="177" spans="1:17" s="12" customFormat="1" ht="20" customHeight="1" x14ac:dyDescent="0.35">
      <c r="A177" s="8"/>
      <c r="B177" s="9" t="s">
        <v>393</v>
      </c>
      <c r="C177" s="10" t="s">
        <v>387</v>
      </c>
      <c r="D177" s="10"/>
      <c r="E177" s="8" t="s">
        <v>388</v>
      </c>
      <c r="F177" s="8" t="s">
        <v>40</v>
      </c>
      <c r="G177" s="11" t="s">
        <v>372</v>
      </c>
      <c r="H177" s="11" t="s">
        <v>13</v>
      </c>
      <c r="I177" s="24">
        <f>I178*3.5</f>
        <v>6.6499999999999995</v>
      </c>
      <c r="J177" s="12">
        <v>6</v>
      </c>
      <c r="O177" s="27">
        <f t="shared" si="5"/>
        <v>6</v>
      </c>
      <c r="P177" s="25">
        <f t="shared" si="6"/>
        <v>39.9</v>
      </c>
      <c r="Q177" s="29"/>
    </row>
    <row r="178" spans="1:17" s="12" customFormat="1" ht="20" customHeight="1" x14ac:dyDescent="0.35">
      <c r="A178" s="10"/>
      <c r="B178" s="9" t="s">
        <v>394</v>
      </c>
      <c r="C178" s="10" t="s">
        <v>387</v>
      </c>
      <c r="D178" s="10"/>
      <c r="E178" s="8" t="s">
        <v>388</v>
      </c>
      <c r="F178" s="8" t="s">
        <v>40</v>
      </c>
      <c r="G178" s="11" t="s">
        <v>333</v>
      </c>
      <c r="H178" s="11" t="s">
        <v>13</v>
      </c>
      <c r="I178" s="24">
        <v>1.9</v>
      </c>
      <c r="O178" s="27">
        <f t="shared" si="5"/>
        <v>0</v>
      </c>
      <c r="P178" s="25">
        <f t="shared" si="6"/>
        <v>0</v>
      </c>
      <c r="Q178" s="29"/>
    </row>
    <row r="179" spans="1:17" s="12" customFormat="1" ht="20" customHeight="1" x14ac:dyDescent="0.35">
      <c r="A179" s="10"/>
      <c r="B179" s="9" t="s">
        <v>395</v>
      </c>
      <c r="C179" s="10" t="s">
        <v>396</v>
      </c>
      <c r="D179" s="10"/>
      <c r="E179" s="8" t="s">
        <v>172</v>
      </c>
      <c r="F179" s="8" t="s">
        <v>40</v>
      </c>
      <c r="G179" s="11" t="s">
        <v>944</v>
      </c>
      <c r="H179" s="11"/>
      <c r="I179" s="24"/>
      <c r="O179" s="27">
        <f t="shared" si="5"/>
        <v>0</v>
      </c>
      <c r="P179" s="25">
        <f t="shared" si="6"/>
        <v>0</v>
      </c>
      <c r="Q179" s="29"/>
    </row>
    <row r="180" spans="1:17" s="12" customFormat="1" ht="20" customHeight="1" x14ac:dyDescent="0.35">
      <c r="A180" s="10"/>
      <c r="B180" s="9" t="s">
        <v>397</v>
      </c>
      <c r="C180" s="10" t="s">
        <v>398</v>
      </c>
      <c r="D180" s="10"/>
      <c r="E180" s="8" t="s">
        <v>72</v>
      </c>
      <c r="F180" s="8" t="s">
        <v>40</v>
      </c>
      <c r="G180" s="11" t="s">
        <v>262</v>
      </c>
      <c r="H180" s="11"/>
      <c r="I180" s="24"/>
      <c r="O180" s="27">
        <f t="shared" si="5"/>
        <v>0</v>
      </c>
      <c r="P180" s="25">
        <f t="shared" si="6"/>
        <v>0</v>
      </c>
      <c r="Q180" s="29"/>
    </row>
    <row r="181" spans="1:17" s="12" customFormat="1" ht="20" customHeight="1" x14ac:dyDescent="0.35">
      <c r="A181" s="10"/>
      <c r="B181" s="9" t="s">
        <v>399</v>
      </c>
      <c r="C181" s="10" t="s">
        <v>400</v>
      </c>
      <c r="D181" s="10"/>
      <c r="E181" s="8" t="s">
        <v>258</v>
      </c>
      <c r="F181" s="8" t="s">
        <v>401</v>
      </c>
      <c r="G181" s="11" t="s">
        <v>402</v>
      </c>
      <c r="H181" s="11" t="s">
        <v>13</v>
      </c>
      <c r="I181" s="24">
        <v>71</v>
      </c>
      <c r="J181" s="12">
        <v>3</v>
      </c>
      <c r="O181" s="27">
        <f t="shared" si="5"/>
        <v>3</v>
      </c>
      <c r="P181" s="25">
        <f t="shared" si="6"/>
        <v>213</v>
      </c>
      <c r="Q181" s="29"/>
    </row>
    <row r="182" spans="1:17" s="12" customFormat="1" ht="20" customHeight="1" x14ac:dyDescent="0.35">
      <c r="A182" s="8" t="s">
        <v>403</v>
      </c>
      <c r="B182" s="9" t="s">
        <v>404</v>
      </c>
      <c r="C182" s="10" t="s">
        <v>400</v>
      </c>
      <c r="D182" s="10"/>
      <c r="E182" s="8" t="s">
        <v>258</v>
      </c>
      <c r="F182" s="8" t="s">
        <v>401</v>
      </c>
      <c r="G182" s="11" t="s">
        <v>405</v>
      </c>
      <c r="H182" s="11" t="s">
        <v>13</v>
      </c>
      <c r="I182" s="24">
        <f>I181/30*5</f>
        <v>11.833333333333334</v>
      </c>
      <c r="O182" s="27">
        <f t="shared" si="5"/>
        <v>0</v>
      </c>
      <c r="P182" s="25">
        <f t="shared" si="6"/>
        <v>0</v>
      </c>
      <c r="Q182" s="29"/>
    </row>
    <row r="183" spans="1:17" s="12" customFormat="1" ht="20" customHeight="1" x14ac:dyDescent="0.35">
      <c r="A183" s="8"/>
      <c r="B183" s="9" t="s">
        <v>406</v>
      </c>
      <c r="C183" s="10" t="s">
        <v>400</v>
      </c>
      <c r="D183" s="10"/>
      <c r="E183" s="8" t="s">
        <v>258</v>
      </c>
      <c r="F183" s="8" t="s">
        <v>401</v>
      </c>
      <c r="G183" s="11" t="s">
        <v>291</v>
      </c>
      <c r="H183" s="11" t="s">
        <v>13</v>
      </c>
      <c r="I183" s="24">
        <f>I181/30*3</f>
        <v>7.1</v>
      </c>
      <c r="O183" s="27">
        <f t="shared" si="5"/>
        <v>0</v>
      </c>
      <c r="P183" s="25">
        <f t="shared" si="6"/>
        <v>0</v>
      </c>
      <c r="Q183" s="29"/>
    </row>
    <row r="184" spans="1:17" s="12" customFormat="1" ht="20" customHeight="1" x14ac:dyDescent="0.35">
      <c r="A184" s="8"/>
      <c r="B184" s="9" t="s">
        <v>407</v>
      </c>
      <c r="C184" s="10" t="s">
        <v>400</v>
      </c>
      <c r="D184" s="10"/>
      <c r="E184" s="8" t="s">
        <v>258</v>
      </c>
      <c r="F184" s="8" t="s">
        <v>401</v>
      </c>
      <c r="G184" s="11" t="s">
        <v>408</v>
      </c>
      <c r="H184" s="11" t="s">
        <v>13</v>
      </c>
      <c r="I184" s="24">
        <f>I181/30*2</f>
        <v>4.7333333333333334</v>
      </c>
      <c r="J184" s="12">
        <v>4</v>
      </c>
      <c r="O184" s="27">
        <f t="shared" si="5"/>
        <v>4</v>
      </c>
      <c r="P184" s="25">
        <f t="shared" si="6"/>
        <v>18.933333333333334</v>
      </c>
      <c r="Q184" s="29"/>
    </row>
    <row r="185" spans="1:17" s="12" customFormat="1" ht="20" customHeight="1" x14ac:dyDescent="0.35">
      <c r="A185" s="8"/>
      <c r="B185" s="9" t="s">
        <v>409</v>
      </c>
      <c r="C185" s="10" t="s">
        <v>400</v>
      </c>
      <c r="D185" s="10"/>
      <c r="E185" s="8" t="s">
        <v>258</v>
      </c>
      <c r="F185" s="8" t="s">
        <v>401</v>
      </c>
      <c r="G185" s="11" t="s">
        <v>244</v>
      </c>
      <c r="H185" s="11" t="s">
        <v>13</v>
      </c>
      <c r="I185" s="24">
        <f>I181/30</f>
        <v>2.3666666666666667</v>
      </c>
      <c r="O185" s="27">
        <f t="shared" si="5"/>
        <v>0</v>
      </c>
      <c r="P185" s="25">
        <f t="shared" si="6"/>
        <v>0</v>
      </c>
      <c r="Q185" s="29"/>
    </row>
    <row r="186" spans="1:17" s="12" customFormat="1" ht="20" customHeight="1" x14ac:dyDescent="0.35">
      <c r="A186" s="10"/>
      <c r="B186" s="9" t="s">
        <v>410</v>
      </c>
      <c r="C186" s="10" t="s">
        <v>400</v>
      </c>
      <c r="D186" s="10"/>
      <c r="E186" s="8" t="s">
        <v>258</v>
      </c>
      <c r="F186" s="8" t="s">
        <v>401</v>
      </c>
      <c r="G186" s="11" t="s">
        <v>411</v>
      </c>
      <c r="H186" s="11" t="s">
        <v>13</v>
      </c>
      <c r="I186" s="24">
        <f>I185/2</f>
        <v>1.1833333333333333</v>
      </c>
      <c r="O186" s="27">
        <f t="shared" si="5"/>
        <v>0</v>
      </c>
      <c r="P186" s="25">
        <f t="shared" si="6"/>
        <v>0</v>
      </c>
      <c r="Q186" s="29"/>
    </row>
    <row r="187" spans="1:17" s="12" customFormat="1" ht="20" customHeight="1" x14ac:dyDescent="0.35">
      <c r="A187" s="10"/>
      <c r="B187" s="9" t="s">
        <v>412</v>
      </c>
      <c r="C187" s="10" t="s">
        <v>413</v>
      </c>
      <c r="D187" s="10"/>
      <c r="E187" s="8"/>
      <c r="F187" s="8" t="s">
        <v>353</v>
      </c>
      <c r="G187" s="11" t="s">
        <v>414</v>
      </c>
      <c r="H187" s="11" t="s">
        <v>13</v>
      </c>
      <c r="I187" s="24">
        <v>55</v>
      </c>
      <c r="J187" s="12">
        <v>18</v>
      </c>
      <c r="O187" s="27">
        <f t="shared" si="5"/>
        <v>18</v>
      </c>
      <c r="P187" s="25">
        <f t="shared" si="6"/>
        <v>990</v>
      </c>
      <c r="Q187" s="29"/>
    </row>
    <row r="188" spans="1:17" s="12" customFormat="1" ht="20" customHeight="1" x14ac:dyDescent="0.35">
      <c r="A188" s="8" t="s">
        <v>415</v>
      </c>
      <c r="B188" s="9" t="s">
        <v>416</v>
      </c>
      <c r="C188" s="10" t="s">
        <v>413</v>
      </c>
      <c r="D188" s="10"/>
      <c r="E188" s="8" t="s">
        <v>353</v>
      </c>
      <c r="F188" s="8" t="s">
        <v>40</v>
      </c>
      <c r="G188" s="11" t="s">
        <v>366</v>
      </c>
      <c r="H188" s="11" t="s">
        <v>13</v>
      </c>
      <c r="I188" s="24">
        <f>I187/25*5</f>
        <v>11</v>
      </c>
      <c r="J188" s="12">
        <v>22</v>
      </c>
      <c r="O188" s="27">
        <f t="shared" si="5"/>
        <v>22</v>
      </c>
      <c r="P188" s="25">
        <f t="shared" si="6"/>
        <v>242</v>
      </c>
      <c r="Q188" s="29"/>
    </row>
    <row r="189" spans="1:17" s="12" customFormat="1" ht="20" customHeight="1" x14ac:dyDescent="0.35">
      <c r="A189" s="8"/>
      <c r="B189" s="9" t="s">
        <v>417</v>
      </c>
      <c r="C189" s="10" t="s">
        <v>413</v>
      </c>
      <c r="D189" s="10"/>
      <c r="E189" s="8" t="s">
        <v>353</v>
      </c>
      <c r="F189" s="8" t="s">
        <v>40</v>
      </c>
      <c r="G189" s="11" t="s">
        <v>244</v>
      </c>
      <c r="H189" s="11" t="s">
        <v>85</v>
      </c>
      <c r="I189" s="24">
        <f>I187/25</f>
        <v>2.2000000000000002</v>
      </c>
      <c r="J189" s="12">
        <v>11</v>
      </c>
      <c r="O189" s="27">
        <f t="shared" si="5"/>
        <v>11</v>
      </c>
      <c r="P189" s="25">
        <f t="shared" si="6"/>
        <v>24.200000000000003</v>
      </c>
      <c r="Q189" s="29"/>
    </row>
    <row r="190" spans="1:17" s="12" customFormat="1" ht="20" customHeight="1" x14ac:dyDescent="0.35">
      <c r="A190" s="8"/>
      <c r="B190" s="9" t="s">
        <v>418</v>
      </c>
      <c r="C190" s="10" t="s">
        <v>413</v>
      </c>
      <c r="D190" s="10"/>
      <c r="E190" s="8" t="s">
        <v>353</v>
      </c>
      <c r="F190" s="8" t="s">
        <v>40</v>
      </c>
      <c r="G190" s="11" t="s">
        <v>419</v>
      </c>
      <c r="H190" s="11" t="s">
        <v>13</v>
      </c>
      <c r="I190" s="24">
        <f>I189/2</f>
        <v>1.1000000000000001</v>
      </c>
      <c r="J190" s="12">
        <v>7</v>
      </c>
      <c r="O190" s="27">
        <f t="shared" si="5"/>
        <v>7</v>
      </c>
      <c r="P190" s="25">
        <f t="shared" si="6"/>
        <v>7.7000000000000011</v>
      </c>
      <c r="Q190" s="29"/>
    </row>
    <row r="191" spans="1:17" s="12" customFormat="1" ht="20" customHeight="1" x14ac:dyDescent="0.35">
      <c r="A191" s="10"/>
      <c r="B191" s="9" t="s">
        <v>420</v>
      </c>
      <c r="C191" s="10" t="s">
        <v>421</v>
      </c>
      <c r="D191" s="10"/>
      <c r="E191" s="8"/>
      <c r="F191" s="8" t="s">
        <v>422</v>
      </c>
      <c r="G191" s="11" t="s">
        <v>414</v>
      </c>
      <c r="H191" s="11" t="s">
        <v>13</v>
      </c>
      <c r="I191" s="24">
        <v>30</v>
      </c>
      <c r="J191" s="12">
        <v>4</v>
      </c>
      <c r="O191" s="27">
        <f t="shared" si="5"/>
        <v>4</v>
      </c>
      <c r="P191" s="25">
        <f t="shared" si="6"/>
        <v>120</v>
      </c>
      <c r="Q191" s="29"/>
    </row>
    <row r="192" spans="1:17" s="12" customFormat="1" ht="20" customHeight="1" x14ac:dyDescent="0.35">
      <c r="A192" s="8" t="s">
        <v>423</v>
      </c>
      <c r="B192" s="9" t="s">
        <v>424</v>
      </c>
      <c r="C192" s="10" t="s">
        <v>421</v>
      </c>
      <c r="D192" s="10"/>
      <c r="E192" s="8" t="s">
        <v>425</v>
      </c>
      <c r="F192" s="8" t="s">
        <v>40</v>
      </c>
      <c r="G192" s="11" t="s">
        <v>366</v>
      </c>
      <c r="H192" s="11" t="s">
        <v>13</v>
      </c>
      <c r="I192" s="24">
        <f>I191/25*5</f>
        <v>6</v>
      </c>
      <c r="J192" s="12">
        <v>6</v>
      </c>
      <c r="O192" s="27">
        <f t="shared" si="5"/>
        <v>6</v>
      </c>
      <c r="P192" s="25">
        <f t="shared" si="6"/>
        <v>36</v>
      </c>
      <c r="Q192" s="29"/>
    </row>
    <row r="193" spans="1:17" s="12" customFormat="1" ht="20" customHeight="1" x14ac:dyDescent="0.35">
      <c r="A193" s="8"/>
      <c r="B193" s="9" t="s">
        <v>426</v>
      </c>
      <c r="C193" s="10" t="s">
        <v>421</v>
      </c>
      <c r="D193" s="10"/>
      <c r="E193" s="8" t="s">
        <v>425</v>
      </c>
      <c r="F193" s="8" t="s">
        <v>40</v>
      </c>
      <c r="G193" s="11" t="s">
        <v>73</v>
      </c>
      <c r="H193" s="11" t="s">
        <v>13</v>
      </c>
      <c r="I193" s="24">
        <f>I191/25</f>
        <v>1.2</v>
      </c>
      <c r="O193" s="27">
        <f t="shared" si="5"/>
        <v>0</v>
      </c>
      <c r="P193" s="25">
        <f t="shared" si="6"/>
        <v>0</v>
      </c>
      <c r="Q193" s="29"/>
    </row>
    <row r="194" spans="1:17" s="12" customFormat="1" ht="20" customHeight="1" x14ac:dyDescent="0.35">
      <c r="A194" s="8"/>
      <c r="B194" s="9" t="s">
        <v>427</v>
      </c>
      <c r="C194" s="10" t="s">
        <v>421</v>
      </c>
      <c r="D194" s="10"/>
      <c r="E194" s="8" t="s">
        <v>425</v>
      </c>
      <c r="F194" s="8" t="s">
        <v>40</v>
      </c>
      <c r="G194" s="11" t="s">
        <v>262</v>
      </c>
      <c r="H194" s="11" t="s">
        <v>13</v>
      </c>
      <c r="I194" s="24">
        <f>I193/2</f>
        <v>0.6</v>
      </c>
      <c r="O194" s="27">
        <f t="shared" si="5"/>
        <v>0</v>
      </c>
      <c r="P194" s="25">
        <f t="shared" si="6"/>
        <v>0</v>
      </c>
      <c r="Q194" s="29"/>
    </row>
    <row r="195" spans="1:17" s="12" customFormat="1" ht="20" customHeight="1" x14ac:dyDescent="0.35">
      <c r="A195" s="8"/>
      <c r="B195" s="9" t="s">
        <v>428</v>
      </c>
      <c r="C195" s="10" t="s">
        <v>429</v>
      </c>
      <c r="D195" s="10"/>
      <c r="E195" s="8" t="s">
        <v>82</v>
      </c>
      <c r="F195" s="8" t="s">
        <v>40</v>
      </c>
      <c r="G195" s="11" t="s">
        <v>430</v>
      </c>
      <c r="H195" s="11" t="s">
        <v>27</v>
      </c>
      <c r="I195" s="24">
        <v>7</v>
      </c>
      <c r="J195" s="12">
        <v>51</v>
      </c>
      <c r="O195" s="27">
        <f t="shared" si="5"/>
        <v>51</v>
      </c>
      <c r="P195" s="25">
        <f t="shared" si="6"/>
        <v>357</v>
      </c>
      <c r="Q195" s="29"/>
    </row>
    <row r="196" spans="1:17" s="12" customFormat="1" ht="20" customHeight="1" x14ac:dyDescent="0.35">
      <c r="A196" s="8"/>
      <c r="B196" s="9" t="s">
        <v>431</v>
      </c>
      <c r="C196" s="10" t="s">
        <v>432</v>
      </c>
      <c r="D196" s="10"/>
      <c r="E196" s="8" t="s">
        <v>433</v>
      </c>
      <c r="F196" s="8" t="s">
        <v>40</v>
      </c>
      <c r="G196" s="11" t="s">
        <v>268</v>
      </c>
      <c r="H196" s="11" t="s">
        <v>13</v>
      </c>
      <c r="I196" s="24">
        <v>27</v>
      </c>
      <c r="J196" s="12">
        <v>8</v>
      </c>
      <c r="O196" s="27">
        <f t="shared" si="5"/>
        <v>8</v>
      </c>
      <c r="P196" s="25">
        <f t="shared" si="6"/>
        <v>216</v>
      </c>
      <c r="Q196" s="29"/>
    </row>
    <row r="197" spans="1:17" s="12" customFormat="1" ht="20" customHeight="1" x14ac:dyDescent="0.35">
      <c r="A197" s="8" t="s">
        <v>434</v>
      </c>
      <c r="B197" s="9" t="s">
        <v>435</v>
      </c>
      <c r="C197" s="10" t="s">
        <v>432</v>
      </c>
      <c r="D197" s="10"/>
      <c r="E197" s="8" t="s">
        <v>433</v>
      </c>
      <c r="F197" s="8" t="s">
        <v>40</v>
      </c>
      <c r="G197" s="11" t="s">
        <v>366</v>
      </c>
      <c r="H197" s="11" t="s">
        <v>13</v>
      </c>
      <c r="I197" s="24">
        <f>I196/25*5</f>
        <v>5.4</v>
      </c>
      <c r="O197" s="27">
        <f t="shared" si="5"/>
        <v>0</v>
      </c>
      <c r="P197" s="25">
        <f t="shared" si="6"/>
        <v>0</v>
      </c>
      <c r="Q197" s="29"/>
    </row>
    <row r="198" spans="1:17" s="12" customFormat="1" ht="20" customHeight="1" x14ac:dyDescent="0.35">
      <c r="A198" s="8"/>
      <c r="B198" s="9" t="s">
        <v>436</v>
      </c>
      <c r="C198" s="10" t="s">
        <v>432</v>
      </c>
      <c r="D198" s="10"/>
      <c r="E198" s="8" t="s">
        <v>433</v>
      </c>
      <c r="F198" s="8" t="s">
        <v>40</v>
      </c>
      <c r="G198" s="11" t="s">
        <v>73</v>
      </c>
      <c r="H198" s="11" t="s">
        <v>13</v>
      </c>
      <c r="I198" s="24">
        <f>I196/25</f>
        <v>1.08</v>
      </c>
      <c r="J198" s="12">
        <v>6</v>
      </c>
      <c r="O198" s="27">
        <f t="shared" si="5"/>
        <v>6</v>
      </c>
      <c r="P198" s="25">
        <f t="shared" si="6"/>
        <v>6.48</v>
      </c>
      <c r="Q198" s="29"/>
    </row>
    <row r="199" spans="1:17" s="12" customFormat="1" ht="20" customHeight="1" x14ac:dyDescent="0.35">
      <c r="A199" s="8"/>
      <c r="B199" s="9" t="s">
        <v>437</v>
      </c>
      <c r="C199" s="10" t="s">
        <v>438</v>
      </c>
      <c r="D199" s="10"/>
      <c r="E199" s="8" t="s">
        <v>258</v>
      </c>
      <c r="F199" s="8" t="s">
        <v>401</v>
      </c>
      <c r="G199" s="11" t="s">
        <v>402</v>
      </c>
      <c r="H199" s="11" t="s">
        <v>13</v>
      </c>
      <c r="I199" s="24">
        <v>49</v>
      </c>
      <c r="J199" s="12">
        <v>1</v>
      </c>
      <c r="O199" s="27">
        <f t="shared" si="5"/>
        <v>1</v>
      </c>
      <c r="P199" s="25">
        <f t="shared" si="6"/>
        <v>49</v>
      </c>
      <c r="Q199" s="29"/>
    </row>
    <row r="200" spans="1:17" s="12" customFormat="1" ht="20" customHeight="1" x14ac:dyDescent="0.35">
      <c r="A200" s="8" t="s">
        <v>439</v>
      </c>
      <c r="B200" s="9" t="s">
        <v>440</v>
      </c>
      <c r="C200" s="10" t="s">
        <v>438</v>
      </c>
      <c r="D200" s="10" t="s">
        <v>1025</v>
      </c>
      <c r="E200" s="8" t="s">
        <v>258</v>
      </c>
      <c r="F200" s="8" t="s">
        <v>401</v>
      </c>
      <c r="G200" s="11" t="s">
        <v>366</v>
      </c>
      <c r="H200" s="11" t="s">
        <v>13</v>
      </c>
      <c r="I200" s="24">
        <f>I199/30*5</f>
        <v>8.1666666666666661</v>
      </c>
      <c r="J200" s="12">
        <v>5</v>
      </c>
      <c r="O200" s="27">
        <f t="shared" si="5"/>
        <v>5</v>
      </c>
      <c r="P200" s="25">
        <f t="shared" si="6"/>
        <v>40.833333333333329</v>
      </c>
      <c r="Q200" s="29"/>
    </row>
    <row r="201" spans="1:17" s="12" customFormat="1" ht="20" customHeight="1" x14ac:dyDescent="0.35">
      <c r="A201" s="8"/>
      <c r="B201" s="9" t="s">
        <v>441</v>
      </c>
      <c r="C201" s="10" t="s">
        <v>438</v>
      </c>
      <c r="D201" s="10"/>
      <c r="E201" s="8" t="s">
        <v>258</v>
      </c>
      <c r="F201" s="8" t="s">
        <v>401</v>
      </c>
      <c r="G201" s="11" t="s">
        <v>73</v>
      </c>
      <c r="H201" s="11" t="s">
        <v>13</v>
      </c>
      <c r="I201" s="24">
        <f>I199/30</f>
        <v>1.6333333333333333</v>
      </c>
      <c r="O201" s="27">
        <f t="shared" si="5"/>
        <v>0</v>
      </c>
      <c r="P201" s="25">
        <f t="shared" si="6"/>
        <v>0</v>
      </c>
      <c r="Q201" s="29"/>
    </row>
    <row r="202" spans="1:17" s="12" customFormat="1" ht="20" customHeight="1" x14ac:dyDescent="0.35">
      <c r="A202" s="8"/>
      <c r="B202" s="9" t="s">
        <v>442</v>
      </c>
      <c r="C202" s="10" t="s">
        <v>438</v>
      </c>
      <c r="D202" s="10"/>
      <c r="E202" s="8" t="s">
        <v>258</v>
      </c>
      <c r="F202" s="8" t="s">
        <v>401</v>
      </c>
      <c r="G202" s="11" t="s">
        <v>372</v>
      </c>
      <c r="H202" s="11" t="s">
        <v>13</v>
      </c>
      <c r="I202" s="24">
        <f>I201*2.5</f>
        <v>4.083333333333333</v>
      </c>
      <c r="J202" s="12">
        <v>1</v>
      </c>
      <c r="O202" s="27">
        <f t="shared" si="5"/>
        <v>1</v>
      </c>
      <c r="P202" s="25">
        <f t="shared" si="6"/>
        <v>4.083333333333333</v>
      </c>
      <c r="Q202" s="29"/>
    </row>
    <row r="203" spans="1:17" s="12" customFormat="1" ht="20" customHeight="1" x14ac:dyDescent="0.35">
      <c r="A203" s="8"/>
      <c r="B203" s="9" t="s">
        <v>443</v>
      </c>
      <c r="C203" s="10" t="s">
        <v>444</v>
      </c>
      <c r="D203" s="10"/>
      <c r="E203" s="8" t="s">
        <v>258</v>
      </c>
      <c r="F203" s="8" t="s">
        <v>401</v>
      </c>
      <c r="G203" s="11" t="s">
        <v>402</v>
      </c>
      <c r="H203" s="11" t="s">
        <v>13</v>
      </c>
      <c r="I203" s="24">
        <v>44</v>
      </c>
      <c r="J203" s="12">
        <v>2</v>
      </c>
      <c r="O203" s="27">
        <f t="shared" si="5"/>
        <v>2</v>
      </c>
      <c r="P203" s="25">
        <f t="shared" si="6"/>
        <v>88</v>
      </c>
      <c r="Q203" s="29"/>
    </row>
    <row r="204" spans="1:17" s="12" customFormat="1" ht="20" customHeight="1" x14ac:dyDescent="0.35">
      <c r="A204" s="8" t="s">
        <v>445</v>
      </c>
      <c r="B204" s="9" t="s">
        <v>446</v>
      </c>
      <c r="C204" s="10" t="s">
        <v>444</v>
      </c>
      <c r="D204" s="10" t="s">
        <v>1021</v>
      </c>
      <c r="E204" s="8" t="s">
        <v>258</v>
      </c>
      <c r="F204" s="8" t="s">
        <v>401</v>
      </c>
      <c r="G204" s="11" t="s">
        <v>366</v>
      </c>
      <c r="H204" s="11" t="s">
        <v>13</v>
      </c>
      <c r="I204" s="24">
        <f>I203/30*5</f>
        <v>7.333333333333333</v>
      </c>
      <c r="J204" s="12">
        <v>3</v>
      </c>
      <c r="O204" s="27">
        <f t="shared" si="5"/>
        <v>3</v>
      </c>
      <c r="P204" s="25">
        <f t="shared" si="6"/>
        <v>22</v>
      </c>
      <c r="Q204" s="29"/>
    </row>
    <row r="205" spans="1:17" s="12" customFormat="1" ht="20" customHeight="1" x14ac:dyDescent="0.35">
      <c r="A205" s="8"/>
      <c r="B205" s="9" t="s">
        <v>447</v>
      </c>
      <c r="C205" s="10" t="s">
        <v>444</v>
      </c>
      <c r="D205" s="10"/>
      <c r="E205" s="8" t="s">
        <v>258</v>
      </c>
      <c r="F205" s="8" t="s">
        <v>401</v>
      </c>
      <c r="G205" s="11" t="s">
        <v>73</v>
      </c>
      <c r="H205" s="11" t="s">
        <v>13</v>
      </c>
      <c r="I205" s="24">
        <f>I203/30</f>
        <v>1.4666666666666666</v>
      </c>
      <c r="J205" s="12">
        <v>2</v>
      </c>
      <c r="O205" s="27">
        <f t="shared" si="5"/>
        <v>2</v>
      </c>
      <c r="P205" s="25">
        <f t="shared" si="6"/>
        <v>2.9333333333333331</v>
      </c>
      <c r="Q205" s="29"/>
    </row>
    <row r="206" spans="1:17" s="12" customFormat="1" ht="20" customHeight="1" x14ac:dyDescent="0.35">
      <c r="A206" s="8"/>
      <c r="B206" s="9" t="s">
        <v>448</v>
      </c>
      <c r="C206" s="10" t="s">
        <v>444</v>
      </c>
      <c r="D206" s="10"/>
      <c r="E206" s="8" t="s">
        <v>258</v>
      </c>
      <c r="F206" s="8" t="s">
        <v>401</v>
      </c>
      <c r="G206" s="11" t="s">
        <v>355</v>
      </c>
      <c r="H206" s="11" t="s">
        <v>13</v>
      </c>
      <c r="I206" s="24"/>
      <c r="O206" s="27">
        <f t="shared" si="5"/>
        <v>0</v>
      </c>
      <c r="P206" s="25">
        <f t="shared" si="6"/>
        <v>0</v>
      </c>
      <c r="Q206" s="29"/>
    </row>
    <row r="207" spans="1:17" s="12" customFormat="1" ht="20" customHeight="1" x14ac:dyDescent="0.35">
      <c r="A207" s="8"/>
      <c r="B207" s="9" t="s">
        <v>449</v>
      </c>
      <c r="C207" s="10" t="s">
        <v>450</v>
      </c>
      <c r="D207" s="10"/>
      <c r="E207" s="8" t="s">
        <v>258</v>
      </c>
      <c r="F207" s="8" t="s">
        <v>451</v>
      </c>
      <c r="G207" s="11" t="s">
        <v>452</v>
      </c>
      <c r="H207" s="11" t="s">
        <v>242</v>
      </c>
      <c r="I207" s="24">
        <f>8.5*15</f>
        <v>127.5</v>
      </c>
      <c r="J207" s="12">
        <v>6</v>
      </c>
      <c r="O207" s="27">
        <f t="shared" si="5"/>
        <v>6</v>
      </c>
      <c r="P207" s="25">
        <f t="shared" si="6"/>
        <v>765</v>
      </c>
      <c r="Q207" s="29"/>
    </row>
    <row r="208" spans="1:17" s="12" customFormat="1" ht="20" customHeight="1" x14ac:dyDescent="0.35">
      <c r="A208" s="8" t="s">
        <v>453</v>
      </c>
      <c r="B208" s="9" t="s">
        <v>454</v>
      </c>
      <c r="C208" s="10" t="s">
        <v>450</v>
      </c>
      <c r="D208" s="10" t="s">
        <v>1021</v>
      </c>
      <c r="E208" s="8" t="s">
        <v>258</v>
      </c>
      <c r="F208" s="8" t="s">
        <v>451</v>
      </c>
      <c r="G208" s="11" t="s">
        <v>73</v>
      </c>
      <c r="H208" s="11" t="s">
        <v>13</v>
      </c>
      <c r="I208" s="24">
        <v>8.5</v>
      </c>
      <c r="J208" s="12">
        <v>27</v>
      </c>
      <c r="O208" s="27">
        <f t="shared" si="5"/>
        <v>27</v>
      </c>
      <c r="P208" s="25">
        <f t="shared" si="6"/>
        <v>229.5</v>
      </c>
      <c r="Q208" s="29"/>
    </row>
    <row r="209" spans="1:17" s="12" customFormat="1" ht="20" customHeight="1" x14ac:dyDescent="0.35">
      <c r="A209" s="8"/>
      <c r="B209" s="9" t="s">
        <v>455</v>
      </c>
      <c r="C209" s="10" t="s">
        <v>450</v>
      </c>
      <c r="D209" s="10"/>
      <c r="E209" s="8" t="s">
        <v>72</v>
      </c>
      <c r="F209" s="8" t="s">
        <v>456</v>
      </c>
      <c r="G209" s="11" t="s">
        <v>457</v>
      </c>
      <c r="H209" s="11" t="s">
        <v>242</v>
      </c>
      <c r="I209" s="24">
        <v>92</v>
      </c>
      <c r="J209" s="12">
        <v>7</v>
      </c>
      <c r="O209" s="27">
        <f t="shared" si="5"/>
        <v>7</v>
      </c>
      <c r="P209" s="25">
        <f t="shared" si="6"/>
        <v>644</v>
      </c>
      <c r="Q209" s="29"/>
    </row>
    <row r="210" spans="1:17" s="12" customFormat="1" ht="20" customHeight="1" x14ac:dyDescent="0.35">
      <c r="A210" s="8" t="s">
        <v>453</v>
      </c>
      <c r="B210" s="9" t="s">
        <v>458</v>
      </c>
      <c r="C210" s="10" t="s">
        <v>450</v>
      </c>
      <c r="D210" s="10" t="s">
        <v>1027</v>
      </c>
      <c r="E210" s="8" t="s">
        <v>72</v>
      </c>
      <c r="F210" s="8" t="s">
        <v>456</v>
      </c>
      <c r="G210" s="11" t="s">
        <v>73</v>
      </c>
      <c r="H210" s="11" t="s">
        <v>13</v>
      </c>
      <c r="I210" s="24">
        <v>9.1999999999999993</v>
      </c>
      <c r="J210" s="12">
        <v>16</v>
      </c>
      <c r="O210" s="27">
        <f t="shared" si="5"/>
        <v>16</v>
      </c>
      <c r="P210" s="25">
        <f t="shared" si="6"/>
        <v>147.19999999999999</v>
      </c>
      <c r="Q210" s="29"/>
    </row>
    <row r="211" spans="1:17" s="12" customFormat="1" ht="20" customHeight="1" x14ac:dyDescent="0.35">
      <c r="A211" s="8" t="s">
        <v>459</v>
      </c>
      <c r="B211" s="9" t="s">
        <v>460</v>
      </c>
      <c r="C211" s="10" t="s">
        <v>461</v>
      </c>
      <c r="D211" s="10"/>
      <c r="E211" s="8" t="s">
        <v>72</v>
      </c>
      <c r="F211" s="8" t="s">
        <v>462</v>
      </c>
      <c r="G211" s="11" t="s">
        <v>73</v>
      </c>
      <c r="H211" s="11" t="s">
        <v>13</v>
      </c>
      <c r="I211" s="24">
        <v>11.5</v>
      </c>
      <c r="J211" s="12">
        <v>7</v>
      </c>
      <c r="K211" s="12">
        <v>22</v>
      </c>
      <c r="O211" s="27">
        <f t="shared" si="5"/>
        <v>29</v>
      </c>
      <c r="P211" s="25">
        <f t="shared" si="6"/>
        <v>333.5</v>
      </c>
      <c r="Q211" s="29"/>
    </row>
    <row r="212" spans="1:17" s="12" customFormat="1" ht="20" customHeight="1" x14ac:dyDescent="0.35">
      <c r="A212" s="8"/>
      <c r="B212" s="9"/>
      <c r="C212" s="13"/>
      <c r="D212" s="13"/>
      <c r="E212" s="11"/>
      <c r="F212" s="11"/>
      <c r="G212" s="11"/>
      <c r="H212" s="11"/>
      <c r="I212" s="24">
        <v>0</v>
      </c>
      <c r="O212" s="27">
        <f t="shared" si="5"/>
        <v>0</v>
      </c>
      <c r="P212" s="25">
        <f t="shared" si="6"/>
        <v>0</v>
      </c>
      <c r="Q212" s="29"/>
    </row>
    <row r="213" spans="1:17" s="12" customFormat="1" ht="20" customHeight="1" x14ac:dyDescent="0.35">
      <c r="A213" s="8"/>
      <c r="B213" s="9" t="s">
        <v>463</v>
      </c>
      <c r="C213" s="10" t="s">
        <v>464</v>
      </c>
      <c r="D213" s="10"/>
      <c r="E213" s="8" t="s">
        <v>72</v>
      </c>
      <c r="F213" s="8" t="s">
        <v>462</v>
      </c>
      <c r="G213" s="11" t="s">
        <v>73</v>
      </c>
      <c r="H213" s="11" t="s">
        <v>13</v>
      </c>
      <c r="I213" s="24">
        <v>11</v>
      </c>
      <c r="J213" s="12">
        <v>4</v>
      </c>
      <c r="K213" s="12">
        <v>45</v>
      </c>
      <c r="O213" s="27">
        <f t="shared" si="5"/>
        <v>49</v>
      </c>
      <c r="P213" s="25">
        <f t="shared" si="6"/>
        <v>539</v>
      </c>
      <c r="Q213" s="29"/>
    </row>
    <row r="214" spans="1:17" s="12" customFormat="1" ht="20" customHeight="1" x14ac:dyDescent="0.35">
      <c r="A214" s="8" t="s">
        <v>465</v>
      </c>
      <c r="B214" s="9" t="s">
        <v>466</v>
      </c>
      <c r="C214" s="13" t="s">
        <v>467</v>
      </c>
      <c r="D214" s="13"/>
      <c r="E214" s="8" t="s">
        <v>72</v>
      </c>
      <c r="F214" s="8" t="s">
        <v>468</v>
      </c>
      <c r="G214" s="11" t="s">
        <v>73</v>
      </c>
      <c r="H214" s="11" t="s">
        <v>13</v>
      </c>
      <c r="I214" s="24">
        <v>18.5</v>
      </c>
      <c r="J214" s="12">
        <v>20</v>
      </c>
      <c r="O214" s="27">
        <f t="shared" si="5"/>
        <v>20</v>
      </c>
      <c r="P214" s="25">
        <f t="shared" si="6"/>
        <v>370</v>
      </c>
      <c r="Q214" s="29"/>
    </row>
    <row r="215" spans="1:17" s="12" customFormat="1" ht="20" customHeight="1" x14ac:dyDescent="0.35">
      <c r="A215" s="8"/>
      <c r="B215" s="9" t="s">
        <v>469</v>
      </c>
      <c r="C215" s="13" t="s">
        <v>467</v>
      </c>
      <c r="D215" s="13"/>
      <c r="E215" s="8" t="s">
        <v>72</v>
      </c>
      <c r="F215" s="8" t="s">
        <v>468</v>
      </c>
      <c r="G215" s="11" t="s">
        <v>470</v>
      </c>
      <c r="H215" s="11" t="s">
        <v>13</v>
      </c>
      <c r="I215" s="24">
        <f>I214/10</f>
        <v>1.85</v>
      </c>
      <c r="O215" s="27">
        <f t="shared" si="5"/>
        <v>0</v>
      </c>
      <c r="P215" s="25">
        <f t="shared" si="6"/>
        <v>0</v>
      </c>
      <c r="Q215" s="29"/>
    </row>
    <row r="216" spans="1:17" s="12" customFormat="1" ht="20" customHeight="1" x14ac:dyDescent="0.35">
      <c r="A216" s="8" t="s">
        <v>471</v>
      </c>
      <c r="B216" s="9" t="s">
        <v>472</v>
      </c>
      <c r="C216" s="10" t="s">
        <v>473</v>
      </c>
      <c r="D216" s="10"/>
      <c r="E216" s="8" t="s">
        <v>72</v>
      </c>
      <c r="F216" s="8" t="s">
        <v>40</v>
      </c>
      <c r="G216" s="11" t="s">
        <v>73</v>
      </c>
      <c r="H216" s="11" t="s">
        <v>13</v>
      </c>
      <c r="I216" s="24">
        <v>3.7</v>
      </c>
      <c r="J216" s="12">
        <v>25</v>
      </c>
      <c r="K216" s="12">
        <v>14</v>
      </c>
      <c r="O216" s="27">
        <f t="shared" si="5"/>
        <v>39</v>
      </c>
      <c r="P216" s="25">
        <f t="shared" si="6"/>
        <v>144.30000000000001</v>
      </c>
      <c r="Q216" s="29"/>
    </row>
    <row r="217" spans="1:17" s="12" customFormat="1" ht="20" customHeight="1" x14ac:dyDescent="0.35">
      <c r="A217" s="8"/>
      <c r="B217" s="9" t="s">
        <v>474</v>
      </c>
      <c r="C217" s="10" t="s">
        <v>473</v>
      </c>
      <c r="D217" s="10"/>
      <c r="E217" s="8" t="s">
        <v>72</v>
      </c>
      <c r="F217" s="8" t="s">
        <v>40</v>
      </c>
      <c r="G217" s="11" t="s">
        <v>921</v>
      </c>
      <c r="H217" s="11" t="s">
        <v>13</v>
      </c>
      <c r="I217" s="24">
        <f>3.8*2.5</f>
        <v>9.5</v>
      </c>
      <c r="O217" s="27">
        <f t="shared" ref="O217:O284" si="7">SUM(J217:N217)</f>
        <v>0</v>
      </c>
      <c r="P217" s="25">
        <f t="shared" ref="P217:P284" si="8">O217*I217</f>
        <v>0</v>
      </c>
      <c r="Q217" s="29"/>
    </row>
    <row r="218" spans="1:17" s="12" customFormat="1" ht="20" customHeight="1" x14ac:dyDescent="0.35">
      <c r="A218" s="8"/>
      <c r="B218" s="9"/>
      <c r="C218" s="10"/>
      <c r="D218" s="10"/>
      <c r="E218" s="8"/>
      <c r="F218" s="8"/>
      <c r="G218" s="11"/>
      <c r="H218" s="11"/>
      <c r="I218" s="24"/>
      <c r="O218" s="27">
        <f t="shared" si="7"/>
        <v>0</v>
      </c>
      <c r="P218" s="25">
        <f t="shared" si="8"/>
        <v>0</v>
      </c>
      <c r="Q218" s="29"/>
    </row>
    <row r="219" spans="1:17" s="12" customFormat="1" ht="20" customHeight="1" x14ac:dyDescent="0.35">
      <c r="A219" s="8" t="s">
        <v>475</v>
      </c>
      <c r="B219" s="9" t="s">
        <v>476</v>
      </c>
      <c r="C219" s="10" t="s">
        <v>477</v>
      </c>
      <c r="D219" s="10"/>
      <c r="E219" s="8" t="s">
        <v>72</v>
      </c>
      <c r="F219" s="8" t="s">
        <v>478</v>
      </c>
      <c r="G219" s="11" t="s">
        <v>479</v>
      </c>
      <c r="H219" s="11" t="s">
        <v>74</v>
      </c>
      <c r="I219" s="24"/>
      <c r="J219" s="12">
        <v>8</v>
      </c>
      <c r="O219" s="27">
        <f t="shared" si="7"/>
        <v>8</v>
      </c>
      <c r="P219" s="25">
        <f t="shared" si="8"/>
        <v>0</v>
      </c>
      <c r="Q219" s="29"/>
    </row>
    <row r="220" spans="1:17" s="12" customFormat="1" ht="20" customHeight="1" x14ac:dyDescent="0.35">
      <c r="A220" s="10"/>
      <c r="B220" s="9" t="s">
        <v>480</v>
      </c>
      <c r="C220" s="10" t="s">
        <v>481</v>
      </c>
      <c r="D220" s="10"/>
      <c r="E220" s="8" t="s">
        <v>72</v>
      </c>
      <c r="F220" s="8" t="s">
        <v>40</v>
      </c>
      <c r="G220" s="11" t="s">
        <v>366</v>
      </c>
      <c r="H220" s="11" t="s">
        <v>13</v>
      </c>
      <c r="I220" s="24">
        <f>3*5</f>
        <v>15</v>
      </c>
      <c r="J220" s="12">
        <v>2</v>
      </c>
      <c r="O220" s="27">
        <f t="shared" si="7"/>
        <v>2</v>
      </c>
      <c r="P220" s="25">
        <f t="shared" si="8"/>
        <v>30</v>
      </c>
      <c r="Q220" s="29"/>
    </row>
    <row r="221" spans="1:17" s="12" customFormat="1" ht="20" customHeight="1" x14ac:dyDescent="0.35">
      <c r="A221" s="8"/>
      <c r="B221" s="9" t="s">
        <v>482</v>
      </c>
      <c r="C221" s="13" t="s">
        <v>481</v>
      </c>
      <c r="D221" s="13"/>
      <c r="E221" s="11" t="s">
        <v>72</v>
      </c>
      <c r="F221" s="8" t="s">
        <v>40</v>
      </c>
      <c r="G221" s="11" t="s">
        <v>483</v>
      </c>
      <c r="H221" s="11" t="s">
        <v>13</v>
      </c>
      <c r="I221" s="24">
        <f>3*2</f>
        <v>6</v>
      </c>
      <c r="O221" s="27">
        <f t="shared" si="7"/>
        <v>0</v>
      </c>
      <c r="P221" s="25">
        <f t="shared" si="8"/>
        <v>0</v>
      </c>
      <c r="Q221" s="29"/>
    </row>
    <row r="222" spans="1:17" s="12" customFormat="1" ht="20" customHeight="1" x14ac:dyDescent="0.35">
      <c r="A222" s="8"/>
      <c r="B222" s="9" t="s">
        <v>484</v>
      </c>
      <c r="C222" s="13" t="s">
        <v>481</v>
      </c>
      <c r="D222" s="13"/>
      <c r="E222" s="11" t="s">
        <v>72</v>
      </c>
      <c r="F222" s="8" t="s">
        <v>40</v>
      </c>
      <c r="G222" s="11" t="s">
        <v>244</v>
      </c>
      <c r="H222" s="11" t="s">
        <v>13</v>
      </c>
      <c r="I222" s="24"/>
      <c r="O222" s="27">
        <f t="shared" si="7"/>
        <v>0</v>
      </c>
      <c r="P222" s="25">
        <f t="shared" si="8"/>
        <v>0</v>
      </c>
      <c r="Q222" s="29"/>
    </row>
    <row r="223" spans="1:17" s="12" customFormat="1" ht="20" customHeight="1" x14ac:dyDescent="0.45">
      <c r="A223" s="10"/>
      <c r="B223" s="9" t="s">
        <v>485</v>
      </c>
      <c r="C223" s="19" t="s">
        <v>486</v>
      </c>
      <c r="D223" s="19"/>
      <c r="E223" s="11" t="s">
        <v>72</v>
      </c>
      <c r="F223" s="20"/>
      <c r="G223" s="11" t="s">
        <v>52</v>
      </c>
      <c r="H223" s="11" t="s">
        <v>53</v>
      </c>
      <c r="I223" s="24"/>
      <c r="O223" s="27">
        <f t="shared" si="7"/>
        <v>0</v>
      </c>
      <c r="P223" s="25">
        <f t="shared" si="8"/>
        <v>0</v>
      </c>
      <c r="Q223" s="29"/>
    </row>
    <row r="224" spans="1:17" s="12" customFormat="1" ht="20" customHeight="1" x14ac:dyDescent="0.35">
      <c r="A224" s="8" t="s">
        <v>487</v>
      </c>
      <c r="B224" s="17" t="s">
        <v>488</v>
      </c>
      <c r="C224" s="10" t="s">
        <v>489</v>
      </c>
      <c r="D224" s="10"/>
      <c r="E224" s="8" t="s">
        <v>72</v>
      </c>
      <c r="F224" s="8" t="s">
        <v>40</v>
      </c>
      <c r="G224" s="11" t="s">
        <v>73</v>
      </c>
      <c r="H224" s="11" t="s">
        <v>13</v>
      </c>
      <c r="I224" s="24">
        <v>18</v>
      </c>
      <c r="J224" s="10">
        <v>3</v>
      </c>
      <c r="K224" s="12">
        <v>3</v>
      </c>
      <c r="L224" s="12">
        <v>15</v>
      </c>
      <c r="O224" s="27">
        <f t="shared" si="7"/>
        <v>21</v>
      </c>
      <c r="P224" s="25">
        <f t="shared" si="8"/>
        <v>378</v>
      </c>
      <c r="Q224" s="36"/>
    </row>
    <row r="225" spans="1:17" s="12" customFormat="1" ht="20" customHeight="1" x14ac:dyDescent="0.35">
      <c r="A225" s="8"/>
      <c r="B225" s="17" t="s">
        <v>490</v>
      </c>
      <c r="C225" s="10" t="s">
        <v>491</v>
      </c>
      <c r="D225" s="10"/>
      <c r="E225" s="8" t="s">
        <v>72</v>
      </c>
      <c r="F225" s="11" t="s">
        <v>492</v>
      </c>
      <c r="G225" s="11" t="s">
        <v>493</v>
      </c>
      <c r="H225" s="11" t="s">
        <v>242</v>
      </c>
      <c r="I225" s="24">
        <f>116</f>
        <v>116</v>
      </c>
      <c r="J225" s="12">
        <v>3</v>
      </c>
      <c r="O225" s="27">
        <f t="shared" si="7"/>
        <v>3</v>
      </c>
      <c r="P225" s="25">
        <f t="shared" si="8"/>
        <v>348</v>
      </c>
      <c r="Q225" s="29"/>
    </row>
    <row r="226" spans="1:17" s="12" customFormat="1" ht="20" customHeight="1" x14ac:dyDescent="0.35">
      <c r="A226" s="8" t="s">
        <v>494</v>
      </c>
      <c r="B226" s="17" t="s">
        <v>495</v>
      </c>
      <c r="C226" s="10" t="s">
        <v>491</v>
      </c>
      <c r="D226" s="10"/>
      <c r="E226" s="8" t="s">
        <v>72</v>
      </c>
      <c r="F226" s="11" t="s">
        <v>492</v>
      </c>
      <c r="G226" s="11" t="s">
        <v>496</v>
      </c>
      <c r="H226" s="11" t="s">
        <v>13</v>
      </c>
      <c r="I226" s="24">
        <f>I225/60</f>
        <v>1.9333333333333333</v>
      </c>
      <c r="J226" s="12">
        <v>5</v>
      </c>
      <c r="K226" s="12">
        <v>100</v>
      </c>
      <c r="O226" s="27">
        <f t="shared" si="7"/>
        <v>105</v>
      </c>
      <c r="P226" s="25">
        <f t="shared" si="8"/>
        <v>203</v>
      </c>
      <c r="Q226" s="29"/>
    </row>
    <row r="227" spans="1:17" s="12" customFormat="1" ht="20" customHeight="1" x14ac:dyDescent="0.35">
      <c r="A227" s="8"/>
      <c r="B227" s="17" t="s">
        <v>497</v>
      </c>
      <c r="C227" s="10" t="s">
        <v>491</v>
      </c>
      <c r="D227" s="10"/>
      <c r="E227" s="8" t="s">
        <v>72</v>
      </c>
      <c r="F227" s="11"/>
      <c r="G227" s="11" t="s">
        <v>498</v>
      </c>
      <c r="H227" s="11" t="s">
        <v>13</v>
      </c>
      <c r="I227" s="24"/>
      <c r="O227" s="27">
        <f t="shared" si="7"/>
        <v>0</v>
      </c>
      <c r="P227" s="25">
        <f t="shared" si="8"/>
        <v>0</v>
      </c>
      <c r="Q227" s="29"/>
    </row>
    <row r="228" spans="1:17" s="12" customFormat="1" ht="20" customHeight="1" x14ac:dyDescent="0.35">
      <c r="A228" s="8"/>
      <c r="B228" s="17" t="s">
        <v>499</v>
      </c>
      <c r="C228" s="10" t="s">
        <v>491</v>
      </c>
      <c r="D228" s="10"/>
      <c r="E228" s="8" t="s">
        <v>72</v>
      </c>
      <c r="F228" s="8" t="s">
        <v>500</v>
      </c>
      <c r="G228" s="11" t="s">
        <v>501</v>
      </c>
      <c r="H228" s="11" t="s">
        <v>242</v>
      </c>
      <c r="I228" s="24">
        <v>96</v>
      </c>
      <c r="J228" s="12">
        <v>6</v>
      </c>
      <c r="O228" s="27">
        <f t="shared" si="7"/>
        <v>6</v>
      </c>
      <c r="P228" s="25">
        <f t="shared" si="8"/>
        <v>576</v>
      </c>
      <c r="Q228" s="29"/>
    </row>
    <row r="229" spans="1:17" s="12" customFormat="1" ht="20" customHeight="1" x14ac:dyDescent="0.35">
      <c r="A229" s="8"/>
      <c r="B229" s="17" t="s">
        <v>502</v>
      </c>
      <c r="C229" s="10" t="s">
        <v>491</v>
      </c>
      <c r="D229" s="10"/>
      <c r="E229" s="8" t="s">
        <v>72</v>
      </c>
      <c r="F229" s="8" t="s">
        <v>500</v>
      </c>
      <c r="G229" s="11" t="s">
        <v>503</v>
      </c>
      <c r="H229" s="11" t="s">
        <v>85</v>
      </c>
      <c r="I229" s="24">
        <f>I228/40</f>
        <v>2.4</v>
      </c>
      <c r="J229" s="12">
        <v>1</v>
      </c>
      <c r="K229" s="12">
        <v>30</v>
      </c>
      <c r="O229" s="27">
        <f t="shared" si="7"/>
        <v>31</v>
      </c>
      <c r="P229" s="25">
        <f t="shared" si="8"/>
        <v>74.399999999999991</v>
      </c>
      <c r="Q229" s="29"/>
    </row>
    <row r="230" spans="1:17" s="12" customFormat="1" ht="20" customHeight="1" x14ac:dyDescent="0.35">
      <c r="A230" s="8"/>
      <c r="B230" s="17" t="s">
        <v>504</v>
      </c>
      <c r="C230" s="10" t="s">
        <v>505</v>
      </c>
      <c r="D230" s="10"/>
      <c r="E230" s="8" t="s">
        <v>82</v>
      </c>
      <c r="F230" s="8" t="s">
        <v>506</v>
      </c>
      <c r="G230" s="11" t="s">
        <v>507</v>
      </c>
      <c r="H230" s="11" t="s">
        <v>242</v>
      </c>
      <c r="I230" s="24">
        <v>135</v>
      </c>
      <c r="O230" s="27">
        <f t="shared" si="7"/>
        <v>0</v>
      </c>
      <c r="P230" s="25">
        <f t="shared" si="8"/>
        <v>0</v>
      </c>
      <c r="Q230" s="29"/>
    </row>
    <row r="231" spans="1:17" s="12" customFormat="1" ht="20" customHeight="1" x14ac:dyDescent="0.35">
      <c r="A231" s="8" t="s">
        <v>508</v>
      </c>
      <c r="B231" s="17" t="s">
        <v>509</v>
      </c>
      <c r="C231" s="10" t="s">
        <v>505</v>
      </c>
      <c r="D231" s="10"/>
      <c r="E231" s="8" t="s">
        <v>82</v>
      </c>
      <c r="F231" s="8" t="s">
        <v>506</v>
      </c>
      <c r="G231" s="11" t="s">
        <v>510</v>
      </c>
      <c r="H231" s="11" t="s">
        <v>27</v>
      </c>
      <c r="I231" s="24">
        <f>I230/10</f>
        <v>13.5</v>
      </c>
      <c r="J231" s="12">
        <v>4</v>
      </c>
      <c r="K231" s="12">
        <v>7</v>
      </c>
      <c r="O231" s="27">
        <f t="shared" si="7"/>
        <v>11</v>
      </c>
      <c r="P231" s="25">
        <f t="shared" si="8"/>
        <v>148.5</v>
      </c>
      <c r="Q231" s="29"/>
    </row>
    <row r="232" spans="1:17" s="12" customFormat="1" ht="20" customHeight="1" x14ac:dyDescent="0.35">
      <c r="A232" s="8"/>
      <c r="B232" s="17" t="s">
        <v>511</v>
      </c>
      <c r="C232" s="10" t="s">
        <v>512</v>
      </c>
      <c r="D232" s="10"/>
      <c r="E232" s="8" t="s">
        <v>82</v>
      </c>
      <c r="F232" s="8" t="s">
        <v>506</v>
      </c>
      <c r="G232" s="11" t="s">
        <v>510</v>
      </c>
      <c r="H232" s="11" t="s">
        <v>27</v>
      </c>
      <c r="I232" s="24"/>
      <c r="J232" s="12">
        <v>7</v>
      </c>
      <c r="K232" s="12">
        <v>10</v>
      </c>
      <c r="O232" s="27">
        <f t="shared" si="7"/>
        <v>17</v>
      </c>
      <c r="P232" s="25">
        <f t="shared" si="8"/>
        <v>0</v>
      </c>
      <c r="Q232" s="29"/>
    </row>
    <row r="233" spans="1:17" s="12" customFormat="1" ht="20" customHeight="1" x14ac:dyDescent="0.35">
      <c r="A233" s="8"/>
      <c r="B233" s="17" t="s">
        <v>513</v>
      </c>
      <c r="C233" s="13" t="s">
        <v>514</v>
      </c>
      <c r="D233" s="13"/>
      <c r="E233" s="11" t="s">
        <v>72</v>
      </c>
      <c r="F233" s="11" t="s">
        <v>40</v>
      </c>
      <c r="G233" s="11" t="s">
        <v>73</v>
      </c>
      <c r="H233" s="11" t="s">
        <v>53</v>
      </c>
      <c r="I233" s="24">
        <v>12</v>
      </c>
      <c r="J233" s="12">
        <v>4</v>
      </c>
      <c r="O233" s="27">
        <f t="shared" si="7"/>
        <v>4</v>
      </c>
      <c r="P233" s="25">
        <f t="shared" si="8"/>
        <v>48</v>
      </c>
      <c r="Q233" s="29"/>
    </row>
    <row r="234" spans="1:17" s="12" customFormat="1" ht="20" customHeight="1" x14ac:dyDescent="0.35">
      <c r="A234" s="8"/>
      <c r="B234" s="17" t="s">
        <v>515</v>
      </c>
      <c r="C234" s="13" t="s">
        <v>514</v>
      </c>
      <c r="D234" s="13"/>
      <c r="E234" s="11" t="s">
        <v>72</v>
      </c>
      <c r="F234" s="11" t="s">
        <v>40</v>
      </c>
      <c r="G234" s="11" t="s">
        <v>355</v>
      </c>
      <c r="H234" s="11" t="s">
        <v>53</v>
      </c>
      <c r="I234" s="24"/>
      <c r="O234" s="27">
        <f t="shared" si="7"/>
        <v>0</v>
      </c>
      <c r="P234" s="25">
        <f t="shared" si="8"/>
        <v>0</v>
      </c>
      <c r="Q234" s="29"/>
    </row>
    <row r="235" spans="1:17" s="12" customFormat="1" ht="20" customHeight="1" x14ac:dyDescent="0.35">
      <c r="A235" s="10"/>
      <c r="B235" s="17" t="s">
        <v>516</v>
      </c>
      <c r="C235" s="13" t="s">
        <v>517</v>
      </c>
      <c r="D235" s="13"/>
      <c r="E235" s="8" t="s">
        <v>72</v>
      </c>
      <c r="F235" s="11"/>
      <c r="G235" s="11" t="s">
        <v>518</v>
      </c>
      <c r="H235" s="11" t="s">
        <v>242</v>
      </c>
      <c r="I235" s="24">
        <f>2.9*25</f>
        <v>72.5</v>
      </c>
      <c r="O235" s="27">
        <f t="shared" si="7"/>
        <v>0</v>
      </c>
      <c r="P235" s="25">
        <f t="shared" si="8"/>
        <v>0</v>
      </c>
      <c r="Q235" s="29"/>
    </row>
    <row r="236" spans="1:17" s="12" customFormat="1" ht="20" customHeight="1" x14ac:dyDescent="0.35">
      <c r="A236" s="10"/>
      <c r="B236" s="17" t="s">
        <v>519</v>
      </c>
      <c r="C236" s="10" t="s">
        <v>517</v>
      </c>
      <c r="D236" s="10"/>
      <c r="E236" s="8" t="s">
        <v>72</v>
      </c>
      <c r="F236" s="8" t="s">
        <v>40</v>
      </c>
      <c r="G236" s="11" t="s">
        <v>520</v>
      </c>
      <c r="H236" s="11" t="s">
        <v>13</v>
      </c>
      <c r="I236" s="24">
        <f>I235/2</f>
        <v>36.25</v>
      </c>
      <c r="O236" s="27">
        <f t="shared" si="7"/>
        <v>0</v>
      </c>
      <c r="P236" s="25">
        <f t="shared" si="8"/>
        <v>0</v>
      </c>
      <c r="Q236" s="29"/>
    </row>
    <row r="237" spans="1:17" s="12" customFormat="1" ht="20" customHeight="1" x14ac:dyDescent="0.35">
      <c r="A237" s="10"/>
      <c r="B237" s="17"/>
      <c r="C237" s="10" t="s">
        <v>949</v>
      </c>
      <c r="D237" s="10"/>
      <c r="E237" s="8"/>
      <c r="F237" s="8"/>
      <c r="G237" s="11" t="s">
        <v>52</v>
      </c>
      <c r="H237" s="11" t="s">
        <v>53</v>
      </c>
      <c r="I237" s="24"/>
      <c r="O237" s="27"/>
      <c r="P237" s="25"/>
      <c r="Q237" s="29"/>
    </row>
    <row r="238" spans="1:17" s="12" customFormat="1" ht="20" customHeight="1" x14ac:dyDescent="0.35">
      <c r="A238" s="10"/>
      <c r="B238" s="17" t="s">
        <v>521</v>
      </c>
      <c r="C238" s="13" t="s">
        <v>946</v>
      </c>
      <c r="D238" s="13"/>
      <c r="E238" s="11" t="s">
        <v>72</v>
      </c>
      <c r="F238" s="8" t="s">
        <v>40</v>
      </c>
      <c r="G238" s="11" t="s">
        <v>73</v>
      </c>
      <c r="H238" s="11" t="s">
        <v>13</v>
      </c>
      <c r="I238" s="24">
        <v>3.8</v>
      </c>
      <c r="J238" s="12">
        <v>6</v>
      </c>
      <c r="O238" s="27">
        <f t="shared" si="7"/>
        <v>6</v>
      </c>
      <c r="P238" s="25">
        <f t="shared" si="8"/>
        <v>22.799999999999997</v>
      </c>
      <c r="Q238" s="29"/>
    </row>
    <row r="239" spans="1:17" s="12" customFormat="1" ht="20" customHeight="1" x14ac:dyDescent="0.35">
      <c r="A239" s="10"/>
      <c r="B239" s="17" t="s">
        <v>522</v>
      </c>
      <c r="C239" s="13" t="s">
        <v>946</v>
      </c>
      <c r="D239" s="13"/>
      <c r="E239" s="11" t="s">
        <v>72</v>
      </c>
      <c r="F239" s="8" t="s">
        <v>40</v>
      </c>
      <c r="G239" s="11" t="s">
        <v>523</v>
      </c>
      <c r="H239" s="11" t="s">
        <v>13</v>
      </c>
      <c r="I239" s="24">
        <f>I238/2</f>
        <v>1.9</v>
      </c>
      <c r="O239" s="27">
        <f t="shared" si="7"/>
        <v>0</v>
      </c>
      <c r="P239" s="25">
        <f t="shared" si="8"/>
        <v>0</v>
      </c>
      <c r="Q239" s="29"/>
    </row>
    <row r="240" spans="1:17" s="12" customFormat="1" ht="20" customHeight="1" x14ac:dyDescent="0.35">
      <c r="A240" s="10"/>
      <c r="B240" s="9" t="s">
        <v>524</v>
      </c>
      <c r="C240" s="10" t="s">
        <v>525</v>
      </c>
      <c r="D240" s="10"/>
      <c r="E240" s="8"/>
      <c r="F240" s="8" t="s">
        <v>526</v>
      </c>
      <c r="G240" s="11" t="s">
        <v>527</v>
      </c>
      <c r="H240" s="11" t="s">
        <v>528</v>
      </c>
      <c r="I240" s="24">
        <f>72/24</f>
        <v>3</v>
      </c>
      <c r="O240" s="27">
        <f t="shared" si="7"/>
        <v>0</v>
      </c>
      <c r="P240" s="25">
        <f t="shared" si="8"/>
        <v>0</v>
      </c>
      <c r="Q240" s="29"/>
    </row>
    <row r="241" spans="1:17" s="14" customFormat="1" ht="20" customHeight="1" x14ac:dyDescent="0.35">
      <c r="A241" s="10"/>
      <c r="B241" s="17" t="s">
        <v>529</v>
      </c>
      <c r="C241" s="13" t="s">
        <v>149</v>
      </c>
      <c r="D241" s="13"/>
      <c r="E241" s="21" t="s">
        <v>167</v>
      </c>
      <c r="F241" s="11" t="s">
        <v>530</v>
      </c>
      <c r="G241" s="11" t="s">
        <v>59</v>
      </c>
      <c r="H241" s="11"/>
      <c r="I241" s="24">
        <v>7.2</v>
      </c>
      <c r="J241" s="12">
        <v>15</v>
      </c>
      <c r="O241" s="27">
        <f t="shared" si="7"/>
        <v>15</v>
      </c>
      <c r="P241" s="25">
        <f t="shared" si="8"/>
        <v>108</v>
      </c>
      <c r="Q241" s="29"/>
    </row>
    <row r="242" spans="1:17" s="14" customFormat="1" ht="20" customHeight="1" x14ac:dyDescent="0.35">
      <c r="A242" s="10"/>
      <c r="B242" s="17" t="s">
        <v>531</v>
      </c>
      <c r="C242" s="13" t="s">
        <v>149</v>
      </c>
      <c r="D242" s="13"/>
      <c r="E242" s="21" t="s">
        <v>167</v>
      </c>
      <c r="F242" s="11" t="s">
        <v>532</v>
      </c>
      <c r="G242" s="11" t="s">
        <v>59</v>
      </c>
      <c r="H242" s="11"/>
      <c r="I242" s="24">
        <v>7.2</v>
      </c>
      <c r="J242" s="12"/>
      <c r="O242" s="27">
        <f t="shared" si="7"/>
        <v>0</v>
      </c>
      <c r="P242" s="25">
        <f t="shared" si="8"/>
        <v>0</v>
      </c>
      <c r="Q242" s="29"/>
    </row>
    <row r="243" spans="1:17" s="14" customFormat="1" ht="20" customHeight="1" x14ac:dyDescent="0.35">
      <c r="A243" s="10"/>
      <c r="B243" s="17" t="s">
        <v>533</v>
      </c>
      <c r="C243" s="13" t="s">
        <v>534</v>
      </c>
      <c r="D243" s="13"/>
      <c r="E243" s="21" t="s">
        <v>167</v>
      </c>
      <c r="F243" s="11"/>
      <c r="G243" s="11" t="s">
        <v>59</v>
      </c>
      <c r="H243" s="11"/>
      <c r="I243" s="24">
        <v>7.2</v>
      </c>
      <c r="J243" s="12"/>
      <c r="O243" s="27">
        <f t="shared" si="7"/>
        <v>0</v>
      </c>
      <c r="P243" s="25">
        <f t="shared" si="8"/>
        <v>0</v>
      </c>
      <c r="Q243" s="29"/>
    </row>
    <row r="244" spans="1:17" s="12" customFormat="1" ht="20" customHeight="1" x14ac:dyDescent="0.35">
      <c r="A244" s="8" t="s">
        <v>535</v>
      </c>
      <c r="B244" s="17" t="s">
        <v>536</v>
      </c>
      <c r="C244" s="10" t="s">
        <v>537</v>
      </c>
      <c r="D244" s="10"/>
      <c r="E244" s="8" t="s">
        <v>258</v>
      </c>
      <c r="F244" s="8" t="s">
        <v>273</v>
      </c>
      <c r="G244" s="11" t="s">
        <v>411</v>
      </c>
      <c r="H244" s="11" t="s">
        <v>24</v>
      </c>
      <c r="I244" s="24">
        <f>15.55/48</f>
        <v>0.32395833333333335</v>
      </c>
      <c r="O244" s="27">
        <f t="shared" si="7"/>
        <v>0</v>
      </c>
      <c r="P244" s="25">
        <f t="shared" si="8"/>
        <v>0</v>
      </c>
      <c r="Q244" s="29"/>
    </row>
    <row r="245" spans="1:17" s="12" customFormat="1" ht="20" customHeight="1" x14ac:dyDescent="0.35">
      <c r="A245" s="8" t="s">
        <v>538</v>
      </c>
      <c r="B245" s="17" t="s">
        <v>539</v>
      </c>
      <c r="C245" s="10" t="s">
        <v>540</v>
      </c>
      <c r="D245" s="10"/>
      <c r="E245" s="8" t="s">
        <v>258</v>
      </c>
      <c r="F245" s="8" t="s">
        <v>273</v>
      </c>
      <c r="G245" s="11" t="s">
        <v>59</v>
      </c>
      <c r="H245" s="11" t="s">
        <v>13</v>
      </c>
      <c r="I245" s="24">
        <f>4.3/5</f>
        <v>0.86</v>
      </c>
      <c r="J245" s="12">
        <v>12</v>
      </c>
      <c r="O245" s="27">
        <f t="shared" si="7"/>
        <v>12</v>
      </c>
      <c r="P245" s="25">
        <f t="shared" si="8"/>
        <v>10.32</v>
      </c>
      <c r="Q245" s="29"/>
    </row>
    <row r="246" spans="1:17" s="12" customFormat="1" ht="20" customHeight="1" x14ac:dyDescent="0.35">
      <c r="A246" s="8"/>
      <c r="B246" s="17" t="s">
        <v>541</v>
      </c>
      <c r="C246" s="9" t="s">
        <v>542</v>
      </c>
      <c r="D246" s="9"/>
      <c r="E246" s="8" t="s">
        <v>10</v>
      </c>
      <c r="F246" s="8" t="s">
        <v>40</v>
      </c>
      <c r="G246" s="10"/>
      <c r="H246" s="11" t="s">
        <v>138</v>
      </c>
      <c r="I246" s="24">
        <v>33.5</v>
      </c>
      <c r="O246" s="27">
        <f t="shared" si="7"/>
        <v>0</v>
      </c>
      <c r="P246" s="25">
        <f t="shared" si="8"/>
        <v>0</v>
      </c>
      <c r="Q246" s="29"/>
    </row>
    <row r="247" spans="1:17" s="12" customFormat="1" ht="20" customHeight="1" x14ac:dyDescent="0.35">
      <c r="A247" s="10"/>
      <c r="B247" s="17" t="s">
        <v>543</v>
      </c>
      <c r="C247" s="10" t="s">
        <v>544</v>
      </c>
      <c r="D247" s="10"/>
      <c r="E247" s="8" t="s">
        <v>10</v>
      </c>
      <c r="F247" s="8" t="s">
        <v>40</v>
      </c>
      <c r="G247" s="11"/>
      <c r="H247" s="11" t="s">
        <v>138</v>
      </c>
      <c r="I247" s="24">
        <v>33.5</v>
      </c>
      <c r="O247" s="27">
        <f t="shared" si="7"/>
        <v>0</v>
      </c>
      <c r="P247" s="25">
        <f t="shared" si="8"/>
        <v>0</v>
      </c>
      <c r="Q247" s="29"/>
    </row>
    <row r="248" spans="1:17" s="12" customFormat="1" ht="20" customHeight="1" x14ac:dyDescent="0.35">
      <c r="A248" s="8"/>
      <c r="B248" s="17" t="s">
        <v>545</v>
      </c>
      <c r="C248" s="10" t="s">
        <v>546</v>
      </c>
      <c r="D248" s="10"/>
      <c r="E248" s="8" t="s">
        <v>72</v>
      </c>
      <c r="F248" s="8" t="s">
        <v>40</v>
      </c>
      <c r="G248" s="11" t="s">
        <v>948</v>
      </c>
      <c r="H248" s="11" t="s">
        <v>13</v>
      </c>
      <c r="I248" s="24">
        <v>15.5</v>
      </c>
      <c r="J248" s="10">
        <v>15</v>
      </c>
      <c r="K248" s="12">
        <f>36*9</f>
        <v>324</v>
      </c>
      <c r="O248" s="27">
        <f t="shared" si="7"/>
        <v>339</v>
      </c>
      <c r="P248" s="25">
        <f t="shared" si="8"/>
        <v>5254.5</v>
      </c>
      <c r="Q248" s="29"/>
    </row>
    <row r="249" spans="1:17" s="12" customFormat="1" ht="20" customHeight="1" x14ac:dyDescent="0.35">
      <c r="A249" s="8"/>
      <c r="B249" s="17" t="s">
        <v>547</v>
      </c>
      <c r="C249" s="13" t="s">
        <v>548</v>
      </c>
      <c r="D249" s="13"/>
      <c r="E249" s="11" t="s">
        <v>72</v>
      </c>
      <c r="F249" s="8" t="s">
        <v>40</v>
      </c>
      <c r="G249" s="11" t="s">
        <v>73</v>
      </c>
      <c r="H249" s="11" t="s">
        <v>13</v>
      </c>
      <c r="I249" s="24"/>
      <c r="J249" s="10">
        <v>15</v>
      </c>
      <c r="O249" s="27">
        <f t="shared" si="7"/>
        <v>15</v>
      </c>
      <c r="P249" s="25">
        <f t="shared" si="8"/>
        <v>0</v>
      </c>
      <c r="Q249" s="29"/>
    </row>
    <row r="250" spans="1:17" s="12" customFormat="1" ht="20" customHeight="1" x14ac:dyDescent="0.35">
      <c r="A250" s="8"/>
      <c r="B250" s="17"/>
      <c r="C250" s="13" t="s">
        <v>947</v>
      </c>
      <c r="D250" s="13"/>
      <c r="E250" s="11"/>
      <c r="F250" s="8"/>
      <c r="G250" s="11" t="s">
        <v>948</v>
      </c>
      <c r="H250" s="11"/>
      <c r="I250" s="24"/>
      <c r="O250" s="27"/>
      <c r="P250" s="25"/>
      <c r="Q250" s="29"/>
    </row>
    <row r="251" spans="1:17" s="12" customFormat="1" ht="20" customHeight="1" x14ac:dyDescent="0.35">
      <c r="A251" s="10"/>
      <c r="B251" s="17" t="s">
        <v>549</v>
      </c>
      <c r="C251" s="10" t="s">
        <v>550</v>
      </c>
      <c r="D251" s="10"/>
      <c r="E251" s="8"/>
      <c r="F251" s="8" t="s">
        <v>40</v>
      </c>
      <c r="G251" s="11" t="s">
        <v>52</v>
      </c>
      <c r="H251" s="11" t="s">
        <v>53</v>
      </c>
      <c r="I251" s="24">
        <v>7.9</v>
      </c>
      <c r="O251" s="27">
        <f t="shared" si="7"/>
        <v>0</v>
      </c>
      <c r="P251" s="25">
        <f t="shared" si="8"/>
        <v>0</v>
      </c>
      <c r="Q251" s="29"/>
    </row>
    <row r="252" spans="1:17" s="12" customFormat="1" ht="20" customHeight="1" x14ac:dyDescent="0.35">
      <c r="A252" s="10"/>
      <c r="B252" s="17" t="s">
        <v>551</v>
      </c>
      <c r="C252" s="10" t="s">
        <v>552</v>
      </c>
      <c r="D252" s="10"/>
      <c r="E252" s="8"/>
      <c r="F252" s="8" t="s">
        <v>40</v>
      </c>
      <c r="G252" s="11" t="s">
        <v>52</v>
      </c>
      <c r="H252" s="11" t="s">
        <v>53</v>
      </c>
      <c r="I252" s="24"/>
      <c r="J252" s="12">
        <v>1</v>
      </c>
      <c r="O252" s="27">
        <f t="shared" si="7"/>
        <v>1</v>
      </c>
      <c r="P252" s="25">
        <f t="shared" si="8"/>
        <v>0</v>
      </c>
      <c r="Q252" s="29"/>
    </row>
    <row r="253" spans="1:17" s="12" customFormat="1" ht="20" customHeight="1" x14ac:dyDescent="0.45">
      <c r="A253" s="10"/>
      <c r="B253" s="17" t="s">
        <v>553</v>
      </c>
      <c r="C253" s="19" t="s">
        <v>554</v>
      </c>
      <c r="D253" s="19"/>
      <c r="E253" s="20"/>
      <c r="F253" s="20"/>
      <c r="G253" s="11" t="s">
        <v>52</v>
      </c>
      <c r="H253" s="11" t="s">
        <v>53</v>
      </c>
      <c r="I253" s="24"/>
      <c r="O253" s="27">
        <f t="shared" si="7"/>
        <v>0</v>
      </c>
      <c r="P253" s="25">
        <f t="shared" si="8"/>
        <v>0</v>
      </c>
      <c r="Q253" s="29"/>
    </row>
    <row r="254" spans="1:17" s="12" customFormat="1" ht="20" customHeight="1" x14ac:dyDescent="0.45">
      <c r="A254" s="10"/>
      <c r="B254" s="17" t="s">
        <v>555</v>
      </c>
      <c r="C254" s="19" t="s">
        <v>556</v>
      </c>
      <c r="D254" s="19"/>
      <c r="E254" s="20"/>
      <c r="F254" s="20"/>
      <c r="G254" s="11" t="s">
        <v>52</v>
      </c>
      <c r="H254" s="11" t="s">
        <v>53</v>
      </c>
      <c r="I254" s="24"/>
      <c r="O254" s="27">
        <f t="shared" si="7"/>
        <v>0</v>
      </c>
      <c r="P254" s="25">
        <f t="shared" si="8"/>
        <v>0</v>
      </c>
      <c r="Q254" s="29"/>
    </row>
    <row r="255" spans="1:17" s="12" customFormat="1" ht="20" customHeight="1" x14ac:dyDescent="0.45">
      <c r="A255" s="10"/>
      <c r="B255" s="17" t="s">
        <v>557</v>
      </c>
      <c r="C255" s="19" t="s">
        <v>558</v>
      </c>
      <c r="D255" s="19"/>
      <c r="E255" s="20"/>
      <c r="F255" s="20"/>
      <c r="G255" s="11" t="s">
        <v>52</v>
      </c>
      <c r="H255" s="11" t="s">
        <v>53</v>
      </c>
      <c r="I255" s="24"/>
      <c r="O255" s="27">
        <f t="shared" si="7"/>
        <v>0</v>
      </c>
      <c r="P255" s="25">
        <f t="shared" si="8"/>
        <v>0</v>
      </c>
      <c r="Q255" s="29"/>
    </row>
    <row r="256" spans="1:17" s="12" customFormat="1" ht="20" customHeight="1" x14ac:dyDescent="0.45">
      <c r="A256" s="10"/>
      <c r="B256" s="17" t="s">
        <v>559</v>
      </c>
      <c r="C256" s="19" t="s">
        <v>560</v>
      </c>
      <c r="D256" s="19"/>
      <c r="E256" s="20"/>
      <c r="F256" s="20"/>
      <c r="G256" s="11" t="s">
        <v>52</v>
      </c>
      <c r="H256" s="11" t="s">
        <v>53</v>
      </c>
      <c r="I256" s="24"/>
      <c r="O256" s="27">
        <f t="shared" si="7"/>
        <v>0</v>
      </c>
      <c r="P256" s="25">
        <f t="shared" si="8"/>
        <v>0</v>
      </c>
      <c r="Q256" s="29"/>
    </row>
    <row r="257" spans="1:17" s="12" customFormat="1" ht="20" customHeight="1" x14ac:dyDescent="0.45">
      <c r="A257" s="10"/>
      <c r="B257" s="17" t="s">
        <v>561</v>
      </c>
      <c r="C257" s="19" t="s">
        <v>562</v>
      </c>
      <c r="D257" s="19"/>
      <c r="E257" s="22" t="s">
        <v>172</v>
      </c>
      <c r="F257" s="22" t="s">
        <v>40</v>
      </c>
      <c r="G257" s="11" t="s">
        <v>52</v>
      </c>
      <c r="H257" s="11" t="s">
        <v>53</v>
      </c>
      <c r="I257" s="24"/>
      <c r="O257" s="27">
        <f t="shared" si="7"/>
        <v>0</v>
      </c>
      <c r="P257" s="25">
        <f t="shared" si="8"/>
        <v>0</v>
      </c>
      <c r="Q257" s="29"/>
    </row>
    <row r="258" spans="1:17" s="12" customFormat="1" ht="20" customHeight="1" x14ac:dyDescent="0.45">
      <c r="A258" s="10"/>
      <c r="B258" s="17" t="s">
        <v>563</v>
      </c>
      <c r="C258" s="19" t="s">
        <v>564</v>
      </c>
      <c r="D258" s="19"/>
      <c r="E258" s="22" t="s">
        <v>172</v>
      </c>
      <c r="F258" s="22" t="s">
        <v>40</v>
      </c>
      <c r="G258" s="11" t="s">
        <v>52</v>
      </c>
      <c r="H258" s="11" t="s">
        <v>53</v>
      </c>
      <c r="I258" s="24"/>
      <c r="O258" s="27">
        <f t="shared" si="7"/>
        <v>0</v>
      </c>
      <c r="P258" s="25">
        <f t="shared" si="8"/>
        <v>0</v>
      </c>
      <c r="Q258" s="29"/>
    </row>
    <row r="259" spans="1:17" s="12" customFormat="1" ht="20" customHeight="1" x14ac:dyDescent="0.45">
      <c r="A259" s="10"/>
      <c r="B259" s="17" t="s">
        <v>565</v>
      </c>
      <c r="C259" s="19" t="s">
        <v>566</v>
      </c>
      <c r="D259" s="19"/>
      <c r="E259" s="20"/>
      <c r="F259" s="20"/>
      <c r="G259" s="11" t="s">
        <v>52</v>
      </c>
      <c r="H259" s="11" t="s">
        <v>53</v>
      </c>
      <c r="I259" s="24"/>
      <c r="O259" s="27">
        <f t="shared" si="7"/>
        <v>0</v>
      </c>
      <c r="P259" s="25">
        <f t="shared" si="8"/>
        <v>0</v>
      </c>
      <c r="Q259" s="29"/>
    </row>
    <row r="260" spans="1:17" s="12" customFormat="1" ht="20" customHeight="1" x14ac:dyDescent="0.45">
      <c r="A260" s="10"/>
      <c r="B260" s="17" t="s">
        <v>567</v>
      </c>
      <c r="C260" s="19" t="s">
        <v>568</v>
      </c>
      <c r="D260" s="19"/>
      <c r="E260" s="20"/>
      <c r="F260" s="20"/>
      <c r="G260" s="11" t="s">
        <v>52</v>
      </c>
      <c r="H260" s="11" t="s">
        <v>53</v>
      </c>
      <c r="I260" s="24"/>
      <c r="O260" s="27">
        <f t="shared" si="7"/>
        <v>0</v>
      </c>
      <c r="P260" s="25">
        <f t="shared" si="8"/>
        <v>0</v>
      </c>
      <c r="Q260" s="29"/>
    </row>
    <row r="261" spans="1:17" s="12" customFormat="1" ht="20" customHeight="1" x14ac:dyDescent="0.45">
      <c r="A261" s="10"/>
      <c r="B261" s="17" t="s">
        <v>569</v>
      </c>
      <c r="C261" s="19" t="s">
        <v>570</v>
      </c>
      <c r="D261" s="19"/>
      <c r="E261" s="20"/>
      <c r="F261" s="20"/>
      <c r="G261" s="11" t="s">
        <v>52</v>
      </c>
      <c r="H261" s="11" t="s">
        <v>53</v>
      </c>
      <c r="I261" s="24"/>
      <c r="O261" s="27">
        <f t="shared" si="7"/>
        <v>0</v>
      </c>
      <c r="P261" s="25">
        <f t="shared" si="8"/>
        <v>0</v>
      </c>
      <c r="Q261" s="29"/>
    </row>
    <row r="262" spans="1:17" s="12" customFormat="1" ht="20" customHeight="1" x14ac:dyDescent="0.45">
      <c r="A262" s="10"/>
      <c r="B262" s="17" t="s">
        <v>571</v>
      </c>
      <c r="C262" s="19" t="s">
        <v>572</v>
      </c>
      <c r="D262" s="19"/>
      <c r="E262" s="20"/>
      <c r="F262" s="20"/>
      <c r="G262" s="11" t="s">
        <v>52</v>
      </c>
      <c r="H262" s="11" t="s">
        <v>53</v>
      </c>
      <c r="I262" s="24"/>
      <c r="O262" s="27">
        <f t="shared" si="7"/>
        <v>0</v>
      </c>
      <c r="P262" s="25">
        <f t="shared" si="8"/>
        <v>0</v>
      </c>
      <c r="Q262" s="29"/>
    </row>
    <row r="263" spans="1:17" s="12" customFormat="1" ht="20" customHeight="1" x14ac:dyDescent="0.45">
      <c r="A263" s="10"/>
      <c r="B263" s="17" t="s">
        <v>573</v>
      </c>
      <c r="C263" s="19" t="s">
        <v>574</v>
      </c>
      <c r="D263" s="19"/>
      <c r="E263" s="20"/>
      <c r="F263" s="20"/>
      <c r="G263" s="11" t="s">
        <v>52</v>
      </c>
      <c r="H263" s="11" t="s">
        <v>53</v>
      </c>
      <c r="I263" s="24"/>
      <c r="O263" s="27">
        <f t="shared" si="7"/>
        <v>0</v>
      </c>
      <c r="P263" s="25">
        <f t="shared" si="8"/>
        <v>0</v>
      </c>
      <c r="Q263" s="29"/>
    </row>
    <row r="264" spans="1:17" s="12" customFormat="1" ht="20" customHeight="1" x14ac:dyDescent="0.45">
      <c r="A264" s="10"/>
      <c r="B264" s="17" t="s">
        <v>575</v>
      </c>
      <c r="C264" s="19" t="s">
        <v>576</v>
      </c>
      <c r="D264" s="19"/>
      <c r="E264" s="20"/>
      <c r="F264" s="20"/>
      <c r="G264" s="11" t="s">
        <v>52</v>
      </c>
      <c r="H264" s="11" t="s">
        <v>53</v>
      </c>
      <c r="I264" s="24"/>
      <c r="O264" s="27">
        <f t="shared" si="7"/>
        <v>0</v>
      </c>
      <c r="P264" s="25">
        <f t="shared" si="8"/>
        <v>0</v>
      </c>
      <c r="Q264" s="29"/>
    </row>
    <row r="265" spans="1:17" s="12" customFormat="1" ht="20" customHeight="1" x14ac:dyDescent="0.45">
      <c r="A265" s="10"/>
      <c r="B265" s="17" t="s">
        <v>577</v>
      </c>
      <c r="C265" s="19" t="s">
        <v>578</v>
      </c>
      <c r="D265" s="19"/>
      <c r="E265" s="20"/>
      <c r="F265" s="20"/>
      <c r="G265" s="11" t="s">
        <v>579</v>
      </c>
      <c r="H265" s="11" t="s">
        <v>27</v>
      </c>
      <c r="I265" s="24">
        <v>37.5</v>
      </c>
      <c r="O265" s="27">
        <f t="shared" si="7"/>
        <v>0</v>
      </c>
      <c r="P265" s="25">
        <f t="shared" si="8"/>
        <v>0</v>
      </c>
      <c r="Q265" s="29"/>
    </row>
    <row r="266" spans="1:17" s="12" customFormat="1" ht="20" customHeight="1" x14ac:dyDescent="0.45">
      <c r="A266" s="10"/>
      <c r="B266" s="17" t="s">
        <v>580</v>
      </c>
      <c r="C266" s="19" t="s">
        <v>581</v>
      </c>
      <c r="D266" s="19"/>
      <c r="E266" s="8" t="s">
        <v>72</v>
      </c>
      <c r="F266" s="20" t="s">
        <v>40</v>
      </c>
      <c r="G266" s="11" t="s">
        <v>111</v>
      </c>
      <c r="H266" s="11" t="s">
        <v>27</v>
      </c>
      <c r="I266" s="24">
        <f>98/10</f>
        <v>9.8000000000000007</v>
      </c>
      <c r="O266" s="27">
        <f t="shared" si="7"/>
        <v>0</v>
      </c>
      <c r="P266" s="25">
        <f t="shared" si="8"/>
        <v>0</v>
      </c>
      <c r="Q266" s="29"/>
    </row>
    <row r="267" spans="1:17" s="12" customFormat="1" ht="20" customHeight="1" x14ac:dyDescent="0.45">
      <c r="A267" s="10"/>
      <c r="B267" s="17" t="s">
        <v>582</v>
      </c>
      <c r="C267" s="19" t="s">
        <v>583</v>
      </c>
      <c r="D267" s="19"/>
      <c r="E267" s="8" t="s">
        <v>40</v>
      </c>
      <c r="F267" s="20" t="s">
        <v>40</v>
      </c>
      <c r="G267" s="11" t="s">
        <v>579</v>
      </c>
      <c r="H267" s="11" t="s">
        <v>27</v>
      </c>
      <c r="I267" s="24"/>
      <c r="J267" s="12">
        <v>4</v>
      </c>
      <c r="O267" s="27">
        <f t="shared" si="7"/>
        <v>4</v>
      </c>
      <c r="P267" s="25">
        <f t="shared" si="8"/>
        <v>0</v>
      </c>
      <c r="Q267" s="29"/>
    </row>
    <row r="268" spans="1:17" s="12" customFormat="1" ht="20" customHeight="1" x14ac:dyDescent="0.45">
      <c r="A268" s="10"/>
      <c r="B268" s="17" t="s">
        <v>584</v>
      </c>
      <c r="C268" s="19" t="s">
        <v>585</v>
      </c>
      <c r="D268" s="19"/>
      <c r="E268" s="8" t="s">
        <v>172</v>
      </c>
      <c r="F268" s="20" t="s">
        <v>40</v>
      </c>
      <c r="G268" s="11" t="s">
        <v>244</v>
      </c>
      <c r="H268" s="11" t="s">
        <v>53</v>
      </c>
      <c r="I268" s="24">
        <v>13.5</v>
      </c>
      <c r="J268" s="12">
        <v>15</v>
      </c>
      <c r="K268" s="12">
        <v>7</v>
      </c>
      <c r="O268" s="27">
        <f t="shared" si="7"/>
        <v>22</v>
      </c>
      <c r="P268" s="25">
        <f t="shared" si="8"/>
        <v>297</v>
      </c>
      <c r="Q268" s="29"/>
    </row>
    <row r="269" spans="1:17" s="12" customFormat="1" ht="20" customHeight="1" x14ac:dyDescent="0.45">
      <c r="A269" s="10"/>
      <c r="B269" s="17" t="s">
        <v>586</v>
      </c>
      <c r="C269" s="19" t="s">
        <v>587</v>
      </c>
      <c r="D269" s="19"/>
      <c r="E269" s="8" t="s">
        <v>72</v>
      </c>
      <c r="F269" s="20" t="s">
        <v>40</v>
      </c>
      <c r="G269" s="11" t="s">
        <v>414</v>
      </c>
      <c r="H269" s="11" t="s">
        <v>85</v>
      </c>
      <c r="I269" s="24">
        <v>87.5</v>
      </c>
      <c r="O269" s="27">
        <f t="shared" si="7"/>
        <v>0</v>
      </c>
      <c r="P269" s="25">
        <f t="shared" si="8"/>
        <v>0</v>
      </c>
      <c r="Q269" s="29"/>
    </row>
    <row r="270" spans="1:17" s="12" customFormat="1" ht="20" customHeight="1" x14ac:dyDescent="0.45">
      <c r="A270" s="10"/>
      <c r="B270" s="17"/>
      <c r="C270" s="19" t="s">
        <v>1047</v>
      </c>
      <c r="D270" s="19"/>
      <c r="E270" s="8"/>
      <c r="F270" s="20"/>
      <c r="G270" s="11"/>
      <c r="H270" s="11" t="s">
        <v>13</v>
      </c>
      <c r="I270" s="24"/>
      <c r="J270" s="12">
        <v>74</v>
      </c>
      <c r="O270" s="27"/>
      <c r="P270" s="25"/>
      <c r="Q270" s="29"/>
    </row>
    <row r="271" spans="1:17" s="12" customFormat="1" ht="20" customHeight="1" x14ac:dyDescent="0.45">
      <c r="A271" s="10"/>
      <c r="B271" s="17"/>
      <c r="C271" s="19" t="s">
        <v>926</v>
      </c>
      <c r="D271" s="19"/>
      <c r="E271" s="8"/>
      <c r="F271" s="20"/>
      <c r="G271" s="11" t="s">
        <v>1053</v>
      </c>
      <c r="H271" s="11" t="s">
        <v>85</v>
      </c>
      <c r="I271" s="24"/>
      <c r="J271" s="12">
        <v>5</v>
      </c>
      <c r="O271" s="27"/>
      <c r="P271" s="25"/>
      <c r="Q271" s="29"/>
    </row>
    <row r="272" spans="1:17" s="12" customFormat="1" ht="20" customHeight="1" x14ac:dyDescent="0.35">
      <c r="A272" s="8"/>
      <c r="B272" s="17" t="s">
        <v>588</v>
      </c>
      <c r="C272" s="13" t="s">
        <v>589</v>
      </c>
      <c r="D272" s="13"/>
      <c r="E272" s="11"/>
      <c r="F272" s="11" t="s">
        <v>590</v>
      </c>
      <c r="G272" s="11" t="s">
        <v>591</v>
      </c>
      <c r="H272" s="11" t="s">
        <v>242</v>
      </c>
      <c r="I272" s="24">
        <v>23</v>
      </c>
      <c r="J272" s="12">
        <v>10</v>
      </c>
      <c r="K272" s="12">
        <v>6</v>
      </c>
      <c r="O272" s="27">
        <f t="shared" si="7"/>
        <v>16</v>
      </c>
      <c r="P272" s="25">
        <f t="shared" si="8"/>
        <v>368</v>
      </c>
      <c r="Q272" s="29"/>
    </row>
    <row r="273" spans="1:17" s="12" customFormat="1" ht="20" customHeight="1" x14ac:dyDescent="0.35">
      <c r="A273" s="8"/>
      <c r="B273" s="17" t="s">
        <v>592</v>
      </c>
      <c r="C273" s="13" t="s">
        <v>589</v>
      </c>
      <c r="D273" s="13"/>
      <c r="E273" s="11"/>
      <c r="F273" s="11" t="s">
        <v>590</v>
      </c>
      <c r="G273" s="11" t="s">
        <v>593</v>
      </c>
      <c r="H273" s="11" t="s">
        <v>242</v>
      </c>
      <c r="I273" s="24">
        <f>I272/2</f>
        <v>11.5</v>
      </c>
      <c r="J273" s="12">
        <v>1</v>
      </c>
      <c r="O273" s="27">
        <f t="shared" si="7"/>
        <v>1</v>
      </c>
      <c r="P273" s="25">
        <f t="shared" si="8"/>
        <v>11.5</v>
      </c>
      <c r="Q273" s="29"/>
    </row>
    <row r="274" spans="1:17" s="12" customFormat="1" ht="20" customHeight="1" x14ac:dyDescent="0.35">
      <c r="A274" s="10"/>
      <c r="B274" s="17" t="s">
        <v>594</v>
      </c>
      <c r="C274" s="10" t="s">
        <v>589</v>
      </c>
      <c r="D274" s="10"/>
      <c r="E274" s="8" t="s">
        <v>258</v>
      </c>
      <c r="F274" s="8" t="s">
        <v>595</v>
      </c>
      <c r="G274" s="11" t="s">
        <v>596</v>
      </c>
      <c r="H274" s="11" t="s">
        <v>597</v>
      </c>
      <c r="I274" s="24">
        <v>70</v>
      </c>
      <c r="J274" s="12">
        <v>2</v>
      </c>
      <c r="O274" s="27">
        <f t="shared" si="7"/>
        <v>2</v>
      </c>
      <c r="P274" s="25">
        <f t="shared" si="8"/>
        <v>140</v>
      </c>
      <c r="Q274" s="29"/>
    </row>
    <row r="275" spans="1:17" s="12" customFormat="1" ht="20" customHeight="1" x14ac:dyDescent="0.35">
      <c r="A275" s="10"/>
      <c r="B275" s="17" t="s">
        <v>598</v>
      </c>
      <c r="C275" s="10" t="s">
        <v>589</v>
      </c>
      <c r="D275" s="10"/>
      <c r="E275" s="8" t="s">
        <v>258</v>
      </c>
      <c r="F275" s="8" t="s">
        <v>595</v>
      </c>
      <c r="G275" s="11" t="s">
        <v>599</v>
      </c>
      <c r="H275" s="11" t="s">
        <v>597</v>
      </c>
      <c r="I275" s="24">
        <f>I274/6</f>
        <v>11.666666666666666</v>
      </c>
      <c r="J275" s="12">
        <v>2</v>
      </c>
      <c r="O275" s="27">
        <f t="shared" si="7"/>
        <v>2</v>
      </c>
      <c r="P275" s="25">
        <f t="shared" si="8"/>
        <v>23.333333333333332</v>
      </c>
      <c r="Q275" s="29"/>
    </row>
    <row r="276" spans="1:17" s="12" customFormat="1" ht="20" customHeight="1" x14ac:dyDescent="0.35">
      <c r="A276" s="10"/>
      <c r="B276" s="17" t="s">
        <v>600</v>
      </c>
      <c r="C276" s="10" t="s">
        <v>589</v>
      </c>
      <c r="D276" s="10"/>
      <c r="E276" s="8" t="s">
        <v>258</v>
      </c>
      <c r="F276" s="8" t="s">
        <v>601</v>
      </c>
      <c r="G276" s="11" t="s">
        <v>596</v>
      </c>
      <c r="H276" s="11" t="s">
        <v>242</v>
      </c>
      <c r="I276" s="24">
        <v>86</v>
      </c>
      <c r="J276" s="12">
        <v>18</v>
      </c>
      <c r="O276" s="27">
        <f t="shared" si="7"/>
        <v>18</v>
      </c>
      <c r="P276" s="25">
        <f t="shared" si="8"/>
        <v>1548</v>
      </c>
      <c r="Q276" s="29"/>
    </row>
    <row r="277" spans="1:17" s="12" customFormat="1" ht="20" customHeight="1" x14ac:dyDescent="0.35">
      <c r="A277" s="8" t="s">
        <v>602</v>
      </c>
      <c r="B277" s="17" t="s">
        <v>603</v>
      </c>
      <c r="C277" s="10" t="s">
        <v>589</v>
      </c>
      <c r="D277" s="10"/>
      <c r="E277" s="8" t="s">
        <v>258</v>
      </c>
      <c r="F277" s="8" t="s">
        <v>601</v>
      </c>
      <c r="G277" s="11" t="s">
        <v>599</v>
      </c>
      <c r="H277" s="11" t="s">
        <v>604</v>
      </c>
      <c r="I277" s="24">
        <f>I276/6</f>
        <v>14.333333333333334</v>
      </c>
      <c r="J277" s="12">
        <v>2</v>
      </c>
      <c r="O277" s="27">
        <f t="shared" si="7"/>
        <v>2</v>
      </c>
      <c r="P277" s="25">
        <f t="shared" si="8"/>
        <v>28.666666666666668</v>
      </c>
      <c r="Q277" s="29"/>
    </row>
    <row r="278" spans="1:17" s="12" customFormat="1" ht="20" customHeight="1" x14ac:dyDescent="0.35">
      <c r="A278" s="8"/>
      <c r="B278" s="17" t="s">
        <v>605</v>
      </c>
      <c r="C278" s="10" t="s">
        <v>606</v>
      </c>
      <c r="D278" s="10"/>
      <c r="E278" s="8" t="s">
        <v>258</v>
      </c>
      <c r="F278" s="8" t="s">
        <v>607</v>
      </c>
      <c r="G278" s="11" t="s">
        <v>596</v>
      </c>
      <c r="H278" s="11" t="s">
        <v>242</v>
      </c>
      <c r="I278" s="24">
        <v>41.5</v>
      </c>
      <c r="J278" s="12">
        <v>19</v>
      </c>
      <c r="O278" s="27">
        <f t="shared" si="7"/>
        <v>19</v>
      </c>
      <c r="P278" s="25">
        <f t="shared" si="8"/>
        <v>788.5</v>
      </c>
      <c r="Q278" s="29"/>
    </row>
    <row r="279" spans="1:17" s="12" customFormat="1" ht="20" customHeight="1" x14ac:dyDescent="0.35">
      <c r="A279" s="8" t="s">
        <v>608</v>
      </c>
      <c r="B279" s="17" t="s">
        <v>609</v>
      </c>
      <c r="C279" s="10" t="s">
        <v>606</v>
      </c>
      <c r="D279" s="10"/>
      <c r="E279" s="8" t="s">
        <v>258</v>
      </c>
      <c r="F279" s="8" t="s">
        <v>607</v>
      </c>
      <c r="G279" s="11" t="s">
        <v>599</v>
      </c>
      <c r="H279" s="11" t="s">
        <v>604</v>
      </c>
      <c r="I279" s="24">
        <f>I278/6</f>
        <v>6.916666666666667</v>
      </c>
      <c r="J279" s="12">
        <v>3</v>
      </c>
      <c r="O279" s="27">
        <f t="shared" si="7"/>
        <v>3</v>
      </c>
      <c r="P279" s="25">
        <f t="shared" si="8"/>
        <v>20.75</v>
      </c>
      <c r="Q279" s="29"/>
    </row>
    <row r="280" spans="1:17" s="12" customFormat="1" ht="20" customHeight="1" x14ac:dyDescent="0.35">
      <c r="A280" s="8"/>
      <c r="B280" s="17" t="s">
        <v>610</v>
      </c>
      <c r="C280" s="10" t="s">
        <v>611</v>
      </c>
      <c r="D280" s="10"/>
      <c r="E280" s="8" t="s">
        <v>258</v>
      </c>
      <c r="F280" s="8" t="s">
        <v>607</v>
      </c>
      <c r="G280" s="11" t="s">
        <v>596</v>
      </c>
      <c r="H280" s="11" t="s">
        <v>242</v>
      </c>
      <c r="I280" s="24">
        <v>46</v>
      </c>
      <c r="J280" s="12">
        <v>5</v>
      </c>
      <c r="O280" s="27">
        <f t="shared" si="7"/>
        <v>5</v>
      </c>
      <c r="P280" s="25">
        <f t="shared" si="8"/>
        <v>230</v>
      </c>
      <c r="Q280" s="29"/>
    </row>
    <row r="281" spans="1:17" s="12" customFormat="1" ht="20" customHeight="1" x14ac:dyDescent="0.35">
      <c r="A281" s="8"/>
      <c r="B281" s="17" t="s">
        <v>612</v>
      </c>
      <c r="C281" s="10" t="s">
        <v>611</v>
      </c>
      <c r="D281" s="10"/>
      <c r="E281" s="8" t="s">
        <v>258</v>
      </c>
      <c r="F281" s="8" t="s">
        <v>607</v>
      </c>
      <c r="G281" s="11" t="s">
        <v>599</v>
      </c>
      <c r="H281" s="11" t="s">
        <v>604</v>
      </c>
      <c r="I281" s="24">
        <f>I280/6</f>
        <v>7.666666666666667</v>
      </c>
      <c r="J281" s="12">
        <v>4</v>
      </c>
      <c r="O281" s="27">
        <f t="shared" si="7"/>
        <v>4</v>
      </c>
      <c r="P281" s="25">
        <f t="shared" si="8"/>
        <v>30.666666666666668</v>
      </c>
      <c r="Q281" s="29"/>
    </row>
    <row r="282" spans="1:17" s="12" customFormat="1" ht="20" customHeight="1" x14ac:dyDescent="0.35">
      <c r="A282" s="8"/>
      <c r="B282" s="17" t="s">
        <v>613</v>
      </c>
      <c r="C282" s="10" t="s">
        <v>614</v>
      </c>
      <c r="D282" s="10"/>
      <c r="E282" s="8" t="s">
        <v>258</v>
      </c>
      <c r="F282" s="8" t="s">
        <v>601</v>
      </c>
      <c r="G282" s="11" t="s">
        <v>596</v>
      </c>
      <c r="H282" s="11" t="s">
        <v>242</v>
      </c>
      <c r="I282" s="24">
        <v>42</v>
      </c>
      <c r="J282" s="12">
        <v>8</v>
      </c>
      <c r="O282" s="27">
        <f t="shared" si="7"/>
        <v>8</v>
      </c>
      <c r="P282" s="25">
        <f t="shared" si="8"/>
        <v>336</v>
      </c>
      <c r="Q282" s="29"/>
    </row>
    <row r="283" spans="1:17" s="12" customFormat="1" ht="20" customHeight="1" x14ac:dyDescent="0.35">
      <c r="A283" s="8"/>
      <c r="B283" s="17" t="s">
        <v>615</v>
      </c>
      <c r="C283" s="10" t="s">
        <v>614</v>
      </c>
      <c r="D283" s="10"/>
      <c r="E283" s="8" t="s">
        <v>258</v>
      </c>
      <c r="F283" s="8" t="s">
        <v>601</v>
      </c>
      <c r="G283" s="11" t="s">
        <v>599</v>
      </c>
      <c r="H283" s="11" t="s">
        <v>604</v>
      </c>
      <c r="I283" s="24">
        <f>I282/6</f>
        <v>7</v>
      </c>
      <c r="J283" s="12">
        <v>5</v>
      </c>
      <c r="O283" s="27">
        <f t="shared" si="7"/>
        <v>5</v>
      </c>
      <c r="P283" s="25">
        <f t="shared" si="8"/>
        <v>35</v>
      </c>
      <c r="Q283" s="29"/>
    </row>
    <row r="284" spans="1:17" s="12" customFormat="1" ht="20" customHeight="1" x14ac:dyDescent="0.35">
      <c r="A284" s="8" t="s">
        <v>616</v>
      </c>
      <c r="B284" s="17" t="s">
        <v>617</v>
      </c>
      <c r="C284" s="10" t="s">
        <v>618</v>
      </c>
      <c r="D284" s="10"/>
      <c r="E284" s="8"/>
      <c r="F284" s="8" t="s">
        <v>619</v>
      </c>
      <c r="G284" s="11" t="s">
        <v>591</v>
      </c>
      <c r="H284" s="11" t="s">
        <v>242</v>
      </c>
      <c r="I284" s="24">
        <f>1850/108</f>
        <v>17.12962962962963</v>
      </c>
      <c r="J284" s="12">
        <v>31</v>
      </c>
      <c r="K284" s="14"/>
      <c r="O284" s="27">
        <f t="shared" si="7"/>
        <v>31</v>
      </c>
      <c r="P284" s="25">
        <f t="shared" si="8"/>
        <v>531.01851851851848</v>
      </c>
      <c r="Q284" s="29"/>
    </row>
    <row r="285" spans="1:17" s="12" customFormat="1" ht="20" customHeight="1" x14ac:dyDescent="0.35">
      <c r="A285" s="8"/>
      <c r="B285" s="17" t="s">
        <v>620</v>
      </c>
      <c r="C285" s="41" t="s">
        <v>618</v>
      </c>
      <c r="D285" s="41"/>
      <c r="E285" s="41"/>
      <c r="F285" s="11" t="s">
        <v>1057</v>
      </c>
      <c r="G285" s="11" t="s">
        <v>591</v>
      </c>
      <c r="H285" s="11" t="s">
        <v>242</v>
      </c>
      <c r="I285" s="24">
        <v>0</v>
      </c>
      <c r="J285" s="12">
        <v>4</v>
      </c>
      <c r="K285" s="40">
        <v>0.5</v>
      </c>
      <c r="L285" s="12">
        <v>16</v>
      </c>
      <c r="O285" s="27">
        <f t="shared" ref="O285:O360" si="9">SUM(J285:N285)</f>
        <v>20.5</v>
      </c>
      <c r="P285" s="25">
        <f t="shared" ref="P285:P360" si="10">O285*I285</f>
        <v>0</v>
      </c>
      <c r="Q285" s="29"/>
    </row>
    <row r="286" spans="1:17" s="12" customFormat="1" ht="20" customHeight="1" x14ac:dyDescent="0.35">
      <c r="A286" s="8"/>
      <c r="B286" s="17" t="s">
        <v>621</v>
      </c>
      <c r="C286" s="41" t="s">
        <v>622</v>
      </c>
      <c r="D286" s="41"/>
      <c r="E286" s="41"/>
      <c r="F286" s="11" t="s">
        <v>623</v>
      </c>
      <c r="G286" s="11" t="s">
        <v>624</v>
      </c>
      <c r="H286" s="11" t="s">
        <v>242</v>
      </c>
      <c r="I286" s="24">
        <v>32</v>
      </c>
      <c r="J286" s="12">
        <v>1</v>
      </c>
      <c r="K286" s="12">
        <v>27</v>
      </c>
      <c r="O286" s="27">
        <f t="shared" si="9"/>
        <v>28</v>
      </c>
      <c r="P286" s="25">
        <f t="shared" si="10"/>
        <v>896</v>
      </c>
      <c r="Q286" s="29"/>
    </row>
    <row r="287" spans="1:17" s="12" customFormat="1" ht="20" customHeight="1" x14ac:dyDescent="0.35">
      <c r="A287" s="8" t="s">
        <v>625</v>
      </c>
      <c r="B287" s="17" t="s">
        <v>626</v>
      </c>
      <c r="C287" s="41" t="s">
        <v>622</v>
      </c>
      <c r="D287" s="41"/>
      <c r="E287" s="41"/>
      <c r="F287" s="11" t="s">
        <v>623</v>
      </c>
      <c r="G287" s="11" t="s">
        <v>627</v>
      </c>
      <c r="H287" s="11" t="s">
        <v>242</v>
      </c>
      <c r="I287" s="24">
        <f>I286/2</f>
        <v>16</v>
      </c>
      <c r="J287" s="12">
        <v>1</v>
      </c>
      <c r="O287" s="27">
        <f t="shared" si="9"/>
        <v>1</v>
      </c>
      <c r="P287" s="25">
        <f t="shared" si="10"/>
        <v>16</v>
      </c>
      <c r="Q287" s="29"/>
    </row>
    <row r="288" spans="1:17" s="12" customFormat="1" ht="20" customHeight="1" x14ac:dyDescent="0.35">
      <c r="A288" s="8"/>
      <c r="B288" s="17" t="s">
        <v>628</v>
      </c>
      <c r="C288" s="41" t="s">
        <v>622</v>
      </c>
      <c r="D288" s="41"/>
      <c r="E288" s="41"/>
      <c r="F288" s="11" t="s">
        <v>623</v>
      </c>
      <c r="G288" s="11" t="s">
        <v>629</v>
      </c>
      <c r="H288" s="11" t="s">
        <v>311</v>
      </c>
      <c r="I288" s="24">
        <f>I286/24</f>
        <v>1.3333333333333333</v>
      </c>
      <c r="O288" s="27">
        <f t="shared" si="9"/>
        <v>0</v>
      </c>
      <c r="P288" s="25">
        <f t="shared" si="10"/>
        <v>0</v>
      </c>
      <c r="Q288" s="29"/>
    </row>
    <row r="289" spans="1:17" s="12" customFormat="1" ht="20" customHeight="1" x14ac:dyDescent="0.35">
      <c r="A289" s="8"/>
      <c r="B289" s="17" t="s">
        <v>630</v>
      </c>
      <c r="C289" s="42" t="s">
        <v>622</v>
      </c>
      <c r="D289" s="42"/>
      <c r="E289" s="42"/>
      <c r="F289" s="11" t="s">
        <v>631</v>
      </c>
      <c r="G289" s="11" t="s">
        <v>632</v>
      </c>
      <c r="H289" s="11" t="s">
        <v>242</v>
      </c>
      <c r="I289" s="24">
        <v>20</v>
      </c>
      <c r="J289" s="12">
        <v>12</v>
      </c>
      <c r="O289" s="27">
        <f t="shared" si="9"/>
        <v>12</v>
      </c>
      <c r="P289" s="25">
        <f t="shared" si="10"/>
        <v>240</v>
      </c>
      <c r="Q289" s="29"/>
    </row>
    <row r="290" spans="1:17" s="12" customFormat="1" ht="20" customHeight="1" x14ac:dyDescent="0.35">
      <c r="A290" s="8"/>
      <c r="B290" s="17" t="s">
        <v>633</v>
      </c>
      <c r="C290" s="42" t="s">
        <v>622</v>
      </c>
      <c r="D290" s="42"/>
      <c r="E290" s="42"/>
      <c r="F290" s="11" t="s">
        <v>640</v>
      </c>
      <c r="G290" s="11" t="s">
        <v>632</v>
      </c>
      <c r="H290" s="11" t="s">
        <v>242</v>
      </c>
      <c r="I290" s="24"/>
      <c r="J290" s="12">
        <v>5</v>
      </c>
      <c r="K290" s="12" t="s">
        <v>1061</v>
      </c>
      <c r="O290" s="27">
        <f t="shared" si="9"/>
        <v>5</v>
      </c>
      <c r="P290" s="25">
        <f t="shared" si="10"/>
        <v>0</v>
      </c>
      <c r="Q290" s="29"/>
    </row>
    <row r="291" spans="1:17" s="12" customFormat="1" ht="20" customHeight="1" x14ac:dyDescent="0.35">
      <c r="A291" s="8" t="s">
        <v>634</v>
      </c>
      <c r="B291" s="17" t="s">
        <v>635</v>
      </c>
      <c r="C291" s="41" t="s">
        <v>636</v>
      </c>
      <c r="D291" s="41"/>
      <c r="E291" s="41"/>
      <c r="F291" s="8" t="s">
        <v>637</v>
      </c>
      <c r="G291" s="11" t="s">
        <v>638</v>
      </c>
      <c r="H291" s="11" t="s">
        <v>242</v>
      </c>
      <c r="I291" s="24">
        <v>23</v>
      </c>
      <c r="O291" s="27">
        <f t="shared" si="9"/>
        <v>0</v>
      </c>
      <c r="P291" s="25">
        <f t="shared" si="10"/>
        <v>0</v>
      </c>
      <c r="Q291" s="29"/>
    </row>
    <row r="292" spans="1:17" s="12" customFormat="1" ht="20" customHeight="1" x14ac:dyDescent="0.35">
      <c r="A292" s="8"/>
      <c r="B292" s="17" t="s">
        <v>639</v>
      </c>
      <c r="C292" s="41" t="s">
        <v>636</v>
      </c>
      <c r="D292" s="41"/>
      <c r="E292" s="41"/>
      <c r="F292" s="8" t="s">
        <v>640</v>
      </c>
      <c r="G292" s="11" t="s">
        <v>638</v>
      </c>
      <c r="H292" s="11" t="s">
        <v>242</v>
      </c>
      <c r="I292" s="24">
        <v>27</v>
      </c>
      <c r="J292" s="12">
        <v>4</v>
      </c>
      <c r="K292" s="12">
        <v>26</v>
      </c>
      <c r="O292" s="27">
        <f t="shared" si="9"/>
        <v>30</v>
      </c>
      <c r="P292" s="25">
        <f t="shared" si="10"/>
        <v>810</v>
      </c>
      <c r="Q292" s="29"/>
    </row>
    <row r="293" spans="1:17" s="12" customFormat="1" ht="20" customHeight="1" x14ac:dyDescent="0.35">
      <c r="A293" s="8" t="s">
        <v>641</v>
      </c>
      <c r="B293" s="17" t="s">
        <v>642</v>
      </c>
      <c r="C293" s="41" t="s">
        <v>643</v>
      </c>
      <c r="D293" s="41"/>
      <c r="E293" s="41"/>
      <c r="F293" s="8" t="s">
        <v>640</v>
      </c>
      <c r="G293" s="11" t="s">
        <v>644</v>
      </c>
      <c r="H293" s="11" t="s">
        <v>242</v>
      </c>
      <c r="I293" s="24">
        <v>16</v>
      </c>
      <c r="J293" s="12">
        <v>13</v>
      </c>
      <c r="O293" s="27">
        <f t="shared" si="9"/>
        <v>13</v>
      </c>
      <c r="P293" s="25">
        <f t="shared" si="10"/>
        <v>208</v>
      </c>
      <c r="Q293" s="29"/>
    </row>
    <row r="294" spans="1:17" s="12" customFormat="1" ht="20" customHeight="1" x14ac:dyDescent="0.35">
      <c r="A294" s="8"/>
      <c r="B294" s="17" t="s">
        <v>645</v>
      </c>
      <c r="C294" s="41" t="s">
        <v>643</v>
      </c>
      <c r="D294" s="41"/>
      <c r="E294" s="41"/>
      <c r="F294" s="8" t="s">
        <v>640</v>
      </c>
      <c r="G294" s="11" t="s">
        <v>646</v>
      </c>
      <c r="H294" s="11" t="s">
        <v>242</v>
      </c>
      <c r="I294" s="24">
        <f>I293/24</f>
        <v>0.66666666666666663</v>
      </c>
      <c r="O294" s="27">
        <f t="shared" si="9"/>
        <v>0</v>
      </c>
      <c r="P294" s="25">
        <f t="shared" si="10"/>
        <v>0</v>
      </c>
      <c r="Q294" s="29"/>
    </row>
    <row r="295" spans="1:17" s="12" customFormat="1" ht="20" customHeight="1" x14ac:dyDescent="0.35">
      <c r="A295" s="8"/>
      <c r="B295" s="17" t="s">
        <v>647</v>
      </c>
      <c r="C295" s="41" t="s">
        <v>648</v>
      </c>
      <c r="D295" s="41"/>
      <c r="E295" s="41"/>
      <c r="F295" s="8" t="s">
        <v>649</v>
      </c>
      <c r="G295" s="11" t="s">
        <v>650</v>
      </c>
      <c r="H295" s="11" t="s">
        <v>242</v>
      </c>
      <c r="I295" s="24">
        <v>16</v>
      </c>
      <c r="J295" s="12">
        <v>13</v>
      </c>
      <c r="O295" s="27">
        <f t="shared" si="9"/>
        <v>13</v>
      </c>
      <c r="P295" s="25">
        <f t="shared" si="10"/>
        <v>208</v>
      </c>
      <c r="Q295" s="29"/>
    </row>
    <row r="296" spans="1:17" s="12" customFormat="1" ht="20" customHeight="1" x14ac:dyDescent="0.35">
      <c r="A296" s="8"/>
      <c r="B296" s="17" t="s">
        <v>651</v>
      </c>
      <c r="C296" s="41" t="s">
        <v>648</v>
      </c>
      <c r="D296" s="41"/>
      <c r="E296" s="41"/>
      <c r="F296" s="8" t="s">
        <v>649</v>
      </c>
      <c r="G296" s="11" t="s">
        <v>652</v>
      </c>
      <c r="H296" s="11" t="s">
        <v>242</v>
      </c>
      <c r="I296" s="24">
        <f>I295/24</f>
        <v>0.66666666666666663</v>
      </c>
      <c r="O296" s="27">
        <f t="shared" si="9"/>
        <v>0</v>
      </c>
      <c r="P296" s="25">
        <f t="shared" si="10"/>
        <v>0</v>
      </c>
      <c r="Q296" s="29"/>
    </row>
    <row r="297" spans="1:17" s="12" customFormat="1" ht="20" customHeight="1" x14ac:dyDescent="0.35">
      <c r="A297" s="8"/>
      <c r="B297" s="17"/>
      <c r="C297" s="41" t="s">
        <v>648</v>
      </c>
      <c r="D297" s="41"/>
      <c r="E297" s="41"/>
      <c r="F297" s="8" t="s">
        <v>649</v>
      </c>
      <c r="G297" s="11" t="s">
        <v>922</v>
      </c>
      <c r="H297" s="11" t="s">
        <v>311</v>
      </c>
      <c r="I297" s="24"/>
      <c r="O297" s="27"/>
      <c r="P297" s="25"/>
      <c r="Q297" s="29"/>
    </row>
    <row r="298" spans="1:17" s="12" customFormat="1" ht="20" customHeight="1" x14ac:dyDescent="0.35">
      <c r="A298" s="8"/>
      <c r="B298" s="17" t="s">
        <v>653</v>
      </c>
      <c r="C298" s="10" t="s">
        <v>654</v>
      </c>
      <c r="D298" s="10"/>
      <c r="E298" s="8" t="s">
        <v>135</v>
      </c>
      <c r="F298" s="8" t="s">
        <v>136</v>
      </c>
      <c r="G298" s="11" t="s">
        <v>655</v>
      </c>
      <c r="H298" s="11" t="s">
        <v>242</v>
      </c>
      <c r="I298" s="24">
        <v>48</v>
      </c>
      <c r="O298" s="27">
        <f t="shared" si="9"/>
        <v>0</v>
      </c>
      <c r="P298" s="25">
        <f t="shared" si="10"/>
        <v>0</v>
      </c>
      <c r="Q298" s="29"/>
    </row>
    <row r="299" spans="1:17" s="12" customFormat="1" ht="20" customHeight="1" x14ac:dyDescent="0.35">
      <c r="A299" s="10"/>
      <c r="B299" s="17" t="s">
        <v>656</v>
      </c>
      <c r="C299" s="10" t="s">
        <v>654</v>
      </c>
      <c r="D299" s="10"/>
      <c r="E299" s="8" t="s">
        <v>135</v>
      </c>
      <c r="F299" s="8" t="s">
        <v>136</v>
      </c>
      <c r="G299" s="11" t="s">
        <v>657</v>
      </c>
      <c r="H299" s="11" t="s">
        <v>604</v>
      </c>
      <c r="I299" s="24">
        <f>I298/6</f>
        <v>8</v>
      </c>
      <c r="O299" s="27">
        <f t="shared" si="9"/>
        <v>0</v>
      </c>
      <c r="P299" s="25">
        <f t="shared" si="10"/>
        <v>0</v>
      </c>
      <c r="Q299" s="29"/>
    </row>
    <row r="300" spans="1:17" s="12" customFormat="1" ht="20" customHeight="1" x14ac:dyDescent="0.35">
      <c r="A300" s="8"/>
      <c r="B300" s="17" t="s">
        <v>658</v>
      </c>
      <c r="C300" s="41" t="s">
        <v>659</v>
      </c>
      <c r="D300" s="41"/>
      <c r="E300" s="41"/>
      <c r="F300" s="8" t="s">
        <v>660</v>
      </c>
      <c r="G300" s="11" t="s">
        <v>661</v>
      </c>
      <c r="H300" s="11" t="s">
        <v>242</v>
      </c>
      <c r="I300" s="24">
        <v>45</v>
      </c>
      <c r="O300" s="27">
        <f t="shared" si="9"/>
        <v>0</v>
      </c>
      <c r="P300" s="25">
        <f t="shared" si="10"/>
        <v>0</v>
      </c>
      <c r="Q300" s="29"/>
    </row>
    <row r="301" spans="1:17" s="12" customFormat="1" ht="20" customHeight="1" x14ac:dyDescent="0.35">
      <c r="A301" s="8"/>
      <c r="B301" s="17" t="s">
        <v>662</v>
      </c>
      <c r="C301" s="41" t="s">
        <v>659</v>
      </c>
      <c r="D301" s="41"/>
      <c r="E301" s="41"/>
      <c r="F301" s="8" t="s">
        <v>660</v>
      </c>
      <c r="G301" s="11" t="s">
        <v>663</v>
      </c>
      <c r="H301" s="11" t="s">
        <v>311</v>
      </c>
      <c r="I301" s="24">
        <f>I300/12</f>
        <v>3.75</v>
      </c>
      <c r="O301" s="27">
        <f t="shared" si="9"/>
        <v>0</v>
      </c>
      <c r="P301" s="25">
        <f t="shared" si="10"/>
        <v>0</v>
      </c>
      <c r="Q301" s="29"/>
    </row>
    <row r="302" spans="1:17" s="12" customFormat="1" ht="20" customHeight="1" x14ac:dyDescent="0.35">
      <c r="A302" s="8"/>
      <c r="B302" s="17"/>
      <c r="C302" s="10" t="s">
        <v>939</v>
      </c>
      <c r="D302" s="10"/>
      <c r="E302" s="10" t="s">
        <v>942</v>
      </c>
      <c r="F302" s="8" t="s">
        <v>941</v>
      </c>
      <c r="G302" s="11" t="s">
        <v>940</v>
      </c>
      <c r="H302" s="11" t="s">
        <v>105</v>
      </c>
      <c r="I302" s="24"/>
      <c r="O302" s="27"/>
      <c r="P302" s="25"/>
      <c r="Q302" s="29"/>
    </row>
    <row r="303" spans="1:17" s="12" customFormat="1" ht="20" customHeight="1" x14ac:dyDescent="0.35">
      <c r="A303" s="10"/>
      <c r="B303" s="17" t="s">
        <v>664</v>
      </c>
      <c r="C303" s="13" t="s">
        <v>665</v>
      </c>
      <c r="D303" s="13"/>
      <c r="E303" s="21" t="s">
        <v>666</v>
      </c>
      <c r="F303" s="8" t="s">
        <v>667</v>
      </c>
      <c r="G303" s="11" t="s">
        <v>668</v>
      </c>
      <c r="H303" s="11" t="s">
        <v>242</v>
      </c>
      <c r="I303" s="24">
        <v>46</v>
      </c>
      <c r="J303" s="12">
        <v>23</v>
      </c>
      <c r="O303" s="27">
        <f t="shared" si="9"/>
        <v>23</v>
      </c>
      <c r="P303" s="25">
        <f t="shared" si="10"/>
        <v>1058</v>
      </c>
      <c r="Q303" s="29"/>
    </row>
    <row r="304" spans="1:17" s="12" customFormat="1" ht="20" customHeight="1" x14ac:dyDescent="0.35">
      <c r="A304" s="10"/>
      <c r="B304" s="17" t="s">
        <v>669</v>
      </c>
      <c r="C304" s="10" t="s">
        <v>665</v>
      </c>
      <c r="D304" s="10"/>
      <c r="E304" s="21" t="s">
        <v>666</v>
      </c>
      <c r="F304" s="8" t="s">
        <v>667</v>
      </c>
      <c r="G304" s="11" t="s">
        <v>670</v>
      </c>
      <c r="H304" s="11" t="s">
        <v>597</v>
      </c>
      <c r="I304" s="24">
        <f>I303/48</f>
        <v>0.95833333333333337</v>
      </c>
      <c r="J304" s="12">
        <v>36</v>
      </c>
      <c r="O304" s="27">
        <f t="shared" si="9"/>
        <v>36</v>
      </c>
      <c r="P304" s="25">
        <f t="shared" si="10"/>
        <v>34.5</v>
      </c>
      <c r="Q304" s="29"/>
    </row>
    <row r="305" spans="1:17" s="12" customFormat="1" ht="20" customHeight="1" x14ac:dyDescent="0.35">
      <c r="A305" s="10"/>
      <c r="B305" s="17" t="s">
        <v>671</v>
      </c>
      <c r="C305" s="41" t="s">
        <v>672</v>
      </c>
      <c r="D305" s="41"/>
      <c r="E305" s="41"/>
      <c r="F305" s="8" t="s">
        <v>673</v>
      </c>
      <c r="G305" s="11" t="s">
        <v>668</v>
      </c>
      <c r="H305" s="11" t="s">
        <v>242</v>
      </c>
      <c r="I305" s="24">
        <v>45.5</v>
      </c>
      <c r="J305" s="12">
        <v>9</v>
      </c>
      <c r="O305" s="27">
        <f t="shared" si="9"/>
        <v>9</v>
      </c>
      <c r="P305" s="25">
        <f t="shared" si="10"/>
        <v>409.5</v>
      </c>
      <c r="Q305" s="29"/>
    </row>
    <row r="306" spans="1:17" s="12" customFormat="1" ht="20" customHeight="1" x14ac:dyDescent="0.35">
      <c r="A306" s="10"/>
      <c r="B306" s="17" t="s">
        <v>674</v>
      </c>
      <c r="C306" s="41" t="s">
        <v>672</v>
      </c>
      <c r="D306" s="41"/>
      <c r="E306" s="41"/>
      <c r="F306" s="8" t="s">
        <v>673</v>
      </c>
      <c r="G306" s="11" t="s">
        <v>670</v>
      </c>
      <c r="H306" s="11" t="s">
        <v>597</v>
      </c>
      <c r="I306" s="24">
        <f>I305/48</f>
        <v>0.94791666666666663</v>
      </c>
      <c r="J306" s="12">
        <v>36</v>
      </c>
      <c r="O306" s="27">
        <f t="shared" si="9"/>
        <v>36</v>
      </c>
      <c r="P306" s="25">
        <f t="shared" si="10"/>
        <v>34.125</v>
      </c>
      <c r="Q306" s="29"/>
    </row>
    <row r="307" spans="1:17" s="12" customFormat="1" ht="20" customHeight="1" x14ac:dyDescent="0.35">
      <c r="A307" s="10"/>
      <c r="B307" s="17" t="s">
        <v>675</v>
      </c>
      <c r="C307" s="10" t="s">
        <v>676</v>
      </c>
      <c r="D307" s="10"/>
      <c r="E307" s="10"/>
      <c r="F307" s="8" t="s">
        <v>677</v>
      </c>
      <c r="G307" s="11" t="s">
        <v>668</v>
      </c>
      <c r="H307" s="11" t="s">
        <v>242</v>
      </c>
      <c r="I307" s="24">
        <v>38</v>
      </c>
      <c r="J307" s="12">
        <v>18</v>
      </c>
      <c r="O307" s="27">
        <f t="shared" si="9"/>
        <v>18</v>
      </c>
      <c r="P307" s="25">
        <f t="shared" si="10"/>
        <v>684</v>
      </c>
      <c r="Q307" s="29"/>
    </row>
    <row r="308" spans="1:17" s="12" customFormat="1" ht="20" customHeight="1" x14ac:dyDescent="0.35">
      <c r="A308" s="10"/>
      <c r="B308" s="17" t="s">
        <v>678</v>
      </c>
      <c r="C308" s="10" t="s">
        <v>676</v>
      </c>
      <c r="D308" s="10"/>
      <c r="E308" s="10"/>
      <c r="F308" s="8" t="s">
        <v>677</v>
      </c>
      <c r="G308" s="11" t="s">
        <v>679</v>
      </c>
      <c r="H308" s="11" t="s">
        <v>242</v>
      </c>
      <c r="I308" s="24">
        <f>I307/48</f>
        <v>0.79166666666666663</v>
      </c>
      <c r="O308" s="27">
        <f t="shared" si="9"/>
        <v>0</v>
      </c>
      <c r="P308" s="25">
        <f t="shared" si="10"/>
        <v>0</v>
      </c>
      <c r="Q308" s="29"/>
    </row>
    <row r="309" spans="1:17" s="14" customFormat="1" ht="20" customHeight="1" x14ac:dyDescent="0.35">
      <c r="A309" s="10"/>
      <c r="B309" s="17" t="s">
        <v>680</v>
      </c>
      <c r="C309" s="41" t="s">
        <v>681</v>
      </c>
      <c r="D309" s="41"/>
      <c r="E309" s="41"/>
      <c r="F309" s="8" t="s">
        <v>673</v>
      </c>
      <c r="G309" s="11" t="s">
        <v>682</v>
      </c>
      <c r="H309" s="11" t="s">
        <v>242</v>
      </c>
      <c r="I309" s="24"/>
      <c r="J309" s="12"/>
      <c r="O309" s="27">
        <f t="shared" si="9"/>
        <v>0</v>
      </c>
      <c r="P309" s="25">
        <f t="shared" si="10"/>
        <v>0</v>
      </c>
      <c r="Q309" s="29"/>
    </row>
    <row r="310" spans="1:17" s="14" customFormat="1" ht="20" customHeight="1" x14ac:dyDescent="0.35">
      <c r="A310" s="10"/>
      <c r="B310" s="17" t="s">
        <v>683</v>
      </c>
      <c r="C310" s="10" t="s">
        <v>684</v>
      </c>
      <c r="D310" s="10"/>
      <c r="E310" s="8"/>
      <c r="F310" s="8" t="s">
        <v>685</v>
      </c>
      <c r="G310" s="11" t="s">
        <v>686</v>
      </c>
      <c r="H310" s="11" t="s">
        <v>242</v>
      </c>
      <c r="I310" s="24"/>
      <c r="J310" s="12"/>
      <c r="O310" s="27">
        <f t="shared" si="9"/>
        <v>0</v>
      </c>
      <c r="P310" s="25">
        <f t="shared" si="10"/>
        <v>0</v>
      </c>
      <c r="Q310" s="29"/>
    </row>
    <row r="311" spans="1:17" s="14" customFormat="1" ht="20" customHeight="1" x14ac:dyDescent="0.35">
      <c r="A311" s="10"/>
      <c r="B311" s="17" t="s">
        <v>687</v>
      </c>
      <c r="C311" s="9" t="s">
        <v>688</v>
      </c>
      <c r="D311" s="9"/>
      <c r="E311" s="8"/>
      <c r="F311" s="8" t="s">
        <v>689</v>
      </c>
      <c r="G311" s="11" t="s">
        <v>690</v>
      </c>
      <c r="H311" s="11" t="s">
        <v>242</v>
      </c>
      <c r="I311" s="24"/>
      <c r="J311" s="12"/>
      <c r="O311" s="27">
        <f t="shared" si="9"/>
        <v>0</v>
      </c>
      <c r="P311" s="25">
        <f t="shared" si="10"/>
        <v>0</v>
      </c>
      <c r="Q311" s="29"/>
    </row>
    <row r="312" spans="1:17" s="12" customFormat="1" ht="20" customHeight="1" x14ac:dyDescent="0.35">
      <c r="A312" s="8"/>
      <c r="B312" s="17" t="s">
        <v>691</v>
      </c>
      <c r="C312" s="41" t="s">
        <v>692</v>
      </c>
      <c r="D312" s="41"/>
      <c r="E312" s="41"/>
      <c r="F312" s="8" t="s">
        <v>950</v>
      </c>
      <c r="G312" s="11" t="s">
        <v>693</v>
      </c>
      <c r="H312" s="11" t="s">
        <v>138</v>
      </c>
      <c r="I312" s="24">
        <v>21</v>
      </c>
      <c r="J312" s="12">
        <v>29</v>
      </c>
      <c r="K312" s="12">
        <v>20</v>
      </c>
      <c r="O312" s="27">
        <f t="shared" si="9"/>
        <v>49</v>
      </c>
      <c r="P312" s="25">
        <f t="shared" si="10"/>
        <v>1029</v>
      </c>
      <c r="Q312" s="29"/>
    </row>
    <row r="313" spans="1:17" s="12" customFormat="1" ht="20" customHeight="1" x14ac:dyDescent="0.35">
      <c r="A313" s="8"/>
      <c r="B313" s="17" t="s">
        <v>694</v>
      </c>
      <c r="C313" s="41" t="s">
        <v>695</v>
      </c>
      <c r="D313" s="41"/>
      <c r="E313" s="41"/>
      <c r="F313" s="8" t="s">
        <v>696</v>
      </c>
      <c r="G313" s="11" t="s">
        <v>632</v>
      </c>
      <c r="H313" s="11" t="s">
        <v>242</v>
      </c>
      <c r="I313" s="24">
        <v>17</v>
      </c>
      <c r="J313" s="12">
        <v>2</v>
      </c>
      <c r="O313" s="27">
        <f t="shared" si="9"/>
        <v>2</v>
      </c>
      <c r="P313" s="25">
        <f t="shared" si="10"/>
        <v>34</v>
      </c>
      <c r="Q313" s="29"/>
    </row>
    <row r="314" spans="1:17" s="12" customFormat="1" ht="20" customHeight="1" x14ac:dyDescent="0.35">
      <c r="A314" s="8"/>
      <c r="B314" s="17" t="s">
        <v>697</v>
      </c>
      <c r="C314" s="10" t="s">
        <v>698</v>
      </c>
      <c r="D314" s="14"/>
      <c r="E314" s="10" t="s">
        <v>699</v>
      </c>
      <c r="F314" s="8" t="s">
        <v>700</v>
      </c>
      <c r="G314" s="11" t="s">
        <v>701</v>
      </c>
      <c r="H314" s="11" t="s">
        <v>242</v>
      </c>
      <c r="I314" s="24">
        <v>31.2</v>
      </c>
      <c r="J314" s="12">
        <v>3</v>
      </c>
      <c r="O314" s="27">
        <f t="shared" si="9"/>
        <v>3</v>
      </c>
      <c r="P314" s="25">
        <f t="shared" si="10"/>
        <v>93.6</v>
      </c>
      <c r="Q314" s="29"/>
    </row>
    <row r="315" spans="1:17" s="12" customFormat="1" ht="20" customHeight="1" x14ac:dyDescent="0.35">
      <c r="A315" s="8"/>
      <c r="B315" s="17" t="s">
        <v>702</v>
      </c>
      <c r="C315" s="13" t="s">
        <v>703</v>
      </c>
      <c r="D315" s="13"/>
      <c r="E315" s="11"/>
      <c r="F315" s="11" t="s">
        <v>704</v>
      </c>
      <c r="G315" s="11" t="s">
        <v>624</v>
      </c>
      <c r="H315" s="11" t="s">
        <v>242</v>
      </c>
      <c r="I315" s="24">
        <v>34</v>
      </c>
      <c r="J315" s="12">
        <v>4</v>
      </c>
      <c r="O315" s="27">
        <f t="shared" si="9"/>
        <v>4</v>
      </c>
      <c r="P315" s="25">
        <f t="shared" si="10"/>
        <v>136</v>
      </c>
      <c r="Q315" s="29"/>
    </row>
    <row r="316" spans="1:17" s="12" customFormat="1" ht="20" customHeight="1" x14ac:dyDescent="0.35">
      <c r="A316" s="10"/>
      <c r="B316" s="17" t="s">
        <v>705</v>
      </c>
      <c r="C316" s="10" t="s">
        <v>706</v>
      </c>
      <c r="D316" s="10"/>
      <c r="E316" s="8" t="s">
        <v>40</v>
      </c>
      <c r="F316" s="11" t="s">
        <v>707</v>
      </c>
      <c r="G316" s="11" t="s">
        <v>708</v>
      </c>
      <c r="H316" s="11" t="s">
        <v>24</v>
      </c>
      <c r="I316" s="24"/>
      <c r="O316" s="27">
        <f t="shared" si="9"/>
        <v>0</v>
      </c>
      <c r="P316" s="25">
        <f t="shared" si="10"/>
        <v>0</v>
      </c>
      <c r="Q316" s="29"/>
    </row>
    <row r="317" spans="1:17" s="12" customFormat="1" ht="20" customHeight="1" x14ac:dyDescent="0.35">
      <c r="A317" s="10"/>
      <c r="B317" s="17" t="s">
        <v>709</v>
      </c>
      <c r="C317" s="13" t="s">
        <v>710</v>
      </c>
      <c r="D317" s="13"/>
      <c r="E317" s="8" t="s">
        <v>666</v>
      </c>
      <c r="F317" s="8" t="s">
        <v>640</v>
      </c>
      <c r="G317" s="11" t="s">
        <v>644</v>
      </c>
      <c r="H317" s="11" t="s">
        <v>138</v>
      </c>
      <c r="I317" s="24">
        <v>16</v>
      </c>
      <c r="O317" s="27">
        <f t="shared" si="9"/>
        <v>0</v>
      </c>
      <c r="P317" s="25">
        <f t="shared" si="10"/>
        <v>0</v>
      </c>
      <c r="Q317" s="29"/>
    </row>
    <row r="318" spans="1:17" s="12" customFormat="1" ht="20" customHeight="1" x14ac:dyDescent="0.35">
      <c r="A318" s="10"/>
      <c r="B318" s="17" t="s">
        <v>711</v>
      </c>
      <c r="C318" s="10" t="s">
        <v>712</v>
      </c>
      <c r="D318" s="10"/>
      <c r="E318" s="8"/>
      <c r="F318" s="8" t="s">
        <v>713</v>
      </c>
      <c r="G318" s="11" t="s">
        <v>714</v>
      </c>
      <c r="H318" s="11" t="s">
        <v>138</v>
      </c>
      <c r="I318" s="24">
        <v>35.5</v>
      </c>
      <c r="J318" s="12">
        <v>96</v>
      </c>
      <c r="O318" s="27">
        <f t="shared" si="9"/>
        <v>96</v>
      </c>
      <c r="P318" s="25">
        <f t="shared" si="10"/>
        <v>3408</v>
      </c>
      <c r="Q318" s="29"/>
    </row>
    <row r="319" spans="1:17" s="12" customFormat="1" ht="20" customHeight="1" x14ac:dyDescent="0.35">
      <c r="A319" s="10"/>
      <c r="B319" s="17" t="s">
        <v>715</v>
      </c>
      <c r="C319" s="10" t="s">
        <v>712</v>
      </c>
      <c r="D319" s="10"/>
      <c r="E319" s="8"/>
      <c r="F319" s="8" t="s">
        <v>713</v>
      </c>
      <c r="G319" s="11" t="s">
        <v>716</v>
      </c>
      <c r="H319" s="11" t="s">
        <v>138</v>
      </c>
      <c r="I319" s="24">
        <v>20</v>
      </c>
      <c r="J319" s="12">
        <v>6</v>
      </c>
      <c r="O319" s="27">
        <f t="shared" si="9"/>
        <v>6</v>
      </c>
      <c r="P319" s="25">
        <f t="shared" si="10"/>
        <v>120</v>
      </c>
      <c r="Q319" s="29"/>
    </row>
    <row r="320" spans="1:17" s="12" customFormat="1" ht="20" customHeight="1" x14ac:dyDescent="0.35">
      <c r="A320" s="10"/>
      <c r="B320" s="17" t="s">
        <v>717</v>
      </c>
      <c r="C320" s="10" t="s">
        <v>712</v>
      </c>
      <c r="D320" s="10"/>
      <c r="E320" s="8"/>
      <c r="F320" s="8" t="s">
        <v>713</v>
      </c>
      <c r="G320" s="11" t="s">
        <v>211</v>
      </c>
      <c r="H320" s="11" t="s">
        <v>53</v>
      </c>
      <c r="I320" s="24">
        <v>0</v>
      </c>
      <c r="O320" s="27">
        <f t="shared" si="9"/>
        <v>0</v>
      </c>
      <c r="P320" s="25">
        <f t="shared" si="10"/>
        <v>0</v>
      </c>
      <c r="Q320" s="29"/>
    </row>
    <row r="321" spans="1:17" s="12" customFormat="1" ht="20" customHeight="1" x14ac:dyDescent="0.35">
      <c r="A321" s="10"/>
      <c r="B321" s="17" t="s">
        <v>718</v>
      </c>
      <c r="C321" s="10" t="s">
        <v>712</v>
      </c>
      <c r="D321" s="10"/>
      <c r="E321" s="8"/>
      <c r="F321" s="8" t="s">
        <v>719</v>
      </c>
      <c r="G321" s="11" t="s">
        <v>720</v>
      </c>
      <c r="H321" s="11" t="s">
        <v>96</v>
      </c>
      <c r="I321" s="24">
        <v>0</v>
      </c>
      <c r="O321" s="27">
        <f t="shared" si="9"/>
        <v>0</v>
      </c>
      <c r="P321" s="25">
        <f t="shared" si="10"/>
        <v>0</v>
      </c>
      <c r="Q321" s="29"/>
    </row>
    <row r="322" spans="1:17" s="12" customFormat="1" ht="20" customHeight="1" x14ac:dyDescent="0.35">
      <c r="A322" s="10"/>
      <c r="B322" s="17" t="s">
        <v>721</v>
      </c>
      <c r="C322" s="10" t="s">
        <v>712</v>
      </c>
      <c r="D322" s="10"/>
      <c r="E322" s="8"/>
      <c r="F322" s="8" t="s">
        <v>722</v>
      </c>
      <c r="G322" s="11" t="s">
        <v>714</v>
      </c>
      <c r="H322" s="11" t="s">
        <v>138</v>
      </c>
      <c r="I322" s="24">
        <f>3450/113</f>
        <v>30.530973451327434</v>
      </c>
      <c r="J322" s="12">
        <v>71</v>
      </c>
      <c r="O322" s="27">
        <f t="shared" si="9"/>
        <v>71</v>
      </c>
      <c r="P322" s="25">
        <f t="shared" si="10"/>
        <v>2167.6991150442477</v>
      </c>
      <c r="Q322" s="29"/>
    </row>
    <row r="323" spans="1:17" s="12" customFormat="1" ht="20" customHeight="1" x14ac:dyDescent="0.35">
      <c r="A323" s="10"/>
      <c r="B323" s="17" t="s">
        <v>723</v>
      </c>
      <c r="C323" s="13" t="s">
        <v>724</v>
      </c>
      <c r="D323" s="13"/>
      <c r="E323" s="8"/>
      <c r="F323" s="8" t="s">
        <v>40</v>
      </c>
      <c r="G323" s="11" t="s">
        <v>1051</v>
      </c>
      <c r="H323" s="11" t="s">
        <v>27</v>
      </c>
      <c r="I323" s="24">
        <v>6.2</v>
      </c>
      <c r="J323" s="12">
        <v>6</v>
      </c>
      <c r="O323" s="27">
        <f t="shared" ref="O323" si="11">SUM(J323:N323)</f>
        <v>6</v>
      </c>
      <c r="P323" s="25">
        <f t="shared" ref="P323" si="12">O323*I323</f>
        <v>37.200000000000003</v>
      </c>
      <c r="Q323" s="29"/>
    </row>
    <row r="324" spans="1:17" s="12" customFormat="1" ht="20" customHeight="1" x14ac:dyDescent="0.35">
      <c r="A324" s="10"/>
      <c r="B324" s="17" t="s">
        <v>1050</v>
      </c>
      <c r="C324" s="13" t="s">
        <v>724</v>
      </c>
      <c r="D324" s="13"/>
      <c r="E324" s="8"/>
      <c r="F324" s="8" t="s">
        <v>40</v>
      </c>
      <c r="G324" s="11" t="s">
        <v>1000</v>
      </c>
      <c r="H324" s="11" t="s">
        <v>528</v>
      </c>
      <c r="I324" s="24">
        <v>6.2</v>
      </c>
      <c r="J324" s="12">
        <v>5</v>
      </c>
      <c r="O324" s="27">
        <f t="shared" si="9"/>
        <v>5</v>
      </c>
      <c r="P324" s="25">
        <f t="shared" si="10"/>
        <v>31</v>
      </c>
      <c r="Q324" s="29"/>
    </row>
    <row r="325" spans="1:17" s="12" customFormat="1" ht="20" customHeight="1" x14ac:dyDescent="0.35">
      <c r="A325" s="10"/>
      <c r="B325" s="17" t="s">
        <v>725</v>
      </c>
      <c r="C325" s="10" t="s">
        <v>726</v>
      </c>
      <c r="D325" s="10"/>
      <c r="E325" s="8"/>
      <c r="F325" s="8" t="s">
        <v>40</v>
      </c>
      <c r="G325" s="11" t="s">
        <v>727</v>
      </c>
      <c r="H325" s="11" t="s">
        <v>728</v>
      </c>
      <c r="I325" s="24">
        <v>18</v>
      </c>
      <c r="O325" s="27">
        <f t="shared" si="9"/>
        <v>0</v>
      </c>
      <c r="P325" s="25">
        <f t="shared" si="10"/>
        <v>0</v>
      </c>
      <c r="Q325" s="29"/>
    </row>
    <row r="326" spans="1:17" s="12" customFormat="1" ht="20" customHeight="1" x14ac:dyDescent="0.35">
      <c r="A326" s="10"/>
      <c r="B326" s="17" t="s">
        <v>729</v>
      </c>
      <c r="C326" s="10" t="s">
        <v>730</v>
      </c>
      <c r="D326" s="10"/>
      <c r="E326" s="8"/>
      <c r="F326" s="8" t="s">
        <v>40</v>
      </c>
      <c r="G326" s="11" t="s">
        <v>727</v>
      </c>
      <c r="H326" s="11" t="s">
        <v>728</v>
      </c>
      <c r="I326" s="24">
        <v>18</v>
      </c>
      <c r="O326" s="27">
        <f t="shared" si="9"/>
        <v>0</v>
      </c>
      <c r="P326" s="25">
        <f t="shared" si="10"/>
        <v>0</v>
      </c>
      <c r="Q326" s="29"/>
    </row>
    <row r="327" spans="1:17" s="12" customFormat="1" ht="20" customHeight="1" x14ac:dyDescent="0.35">
      <c r="A327" s="10"/>
      <c r="B327" s="17" t="s">
        <v>731</v>
      </c>
      <c r="C327" s="10" t="s">
        <v>732</v>
      </c>
      <c r="D327" s="10"/>
      <c r="E327" s="8"/>
      <c r="F327" s="8" t="s">
        <v>40</v>
      </c>
      <c r="G327" s="11" t="s">
        <v>727</v>
      </c>
      <c r="H327" s="11" t="s">
        <v>728</v>
      </c>
      <c r="I327" s="24">
        <v>13.5</v>
      </c>
      <c r="O327" s="27">
        <f t="shared" si="9"/>
        <v>0</v>
      </c>
      <c r="P327" s="25">
        <f t="shared" si="10"/>
        <v>0</v>
      </c>
      <c r="Q327" s="29"/>
    </row>
    <row r="328" spans="1:17" s="12" customFormat="1" ht="20" customHeight="1" x14ac:dyDescent="0.35">
      <c r="A328" s="10"/>
      <c r="B328" s="17" t="s">
        <v>733</v>
      </c>
      <c r="C328" s="10" t="s">
        <v>734</v>
      </c>
      <c r="D328" s="10"/>
      <c r="E328" s="8"/>
      <c r="F328" s="8" t="s">
        <v>40</v>
      </c>
      <c r="G328" s="11" t="s">
        <v>727</v>
      </c>
      <c r="H328" s="11" t="s">
        <v>728</v>
      </c>
      <c r="I328" s="24"/>
      <c r="O328" s="27">
        <f t="shared" si="9"/>
        <v>0</v>
      </c>
      <c r="P328" s="25">
        <f t="shared" si="10"/>
        <v>0</v>
      </c>
      <c r="Q328" s="29"/>
    </row>
    <row r="329" spans="1:17" s="12" customFormat="1" ht="20" customHeight="1" x14ac:dyDescent="0.35">
      <c r="A329" s="8"/>
      <c r="B329" s="17" t="s">
        <v>735</v>
      </c>
      <c r="C329" s="9" t="s">
        <v>736</v>
      </c>
      <c r="D329" s="9"/>
      <c r="E329" s="8" t="s">
        <v>167</v>
      </c>
      <c r="F329" s="8" t="s">
        <v>40</v>
      </c>
      <c r="G329" s="11" t="s">
        <v>392</v>
      </c>
      <c r="H329" s="8" t="s">
        <v>728</v>
      </c>
      <c r="I329" s="24"/>
      <c r="O329" s="27">
        <f t="shared" si="9"/>
        <v>0</v>
      </c>
      <c r="P329" s="25">
        <f t="shared" si="10"/>
        <v>0</v>
      </c>
      <c r="Q329" s="29"/>
    </row>
    <row r="330" spans="1:17" s="12" customFormat="1" ht="20" customHeight="1" x14ac:dyDescent="0.35">
      <c r="A330" s="8"/>
      <c r="B330" s="17" t="s">
        <v>737</v>
      </c>
      <c r="C330" s="9" t="s">
        <v>738</v>
      </c>
      <c r="D330" s="9"/>
      <c r="E330" s="8" t="s">
        <v>167</v>
      </c>
      <c r="F330" s="8" t="s">
        <v>40</v>
      </c>
      <c r="G330" s="11" t="s">
        <v>392</v>
      </c>
      <c r="H330" s="8" t="s">
        <v>728</v>
      </c>
      <c r="I330" s="24"/>
      <c r="O330" s="27">
        <f t="shared" si="9"/>
        <v>0</v>
      </c>
      <c r="P330" s="25">
        <f t="shared" si="10"/>
        <v>0</v>
      </c>
      <c r="Q330" s="29"/>
    </row>
    <row r="331" spans="1:17" s="14" customFormat="1" ht="20" customHeight="1" x14ac:dyDescent="0.35">
      <c r="A331" s="10"/>
      <c r="B331" s="17" t="s">
        <v>739</v>
      </c>
      <c r="C331" s="9" t="s">
        <v>740</v>
      </c>
      <c r="D331" s="9"/>
      <c r="E331" s="8"/>
      <c r="F331" s="8" t="s">
        <v>40</v>
      </c>
      <c r="G331" s="11" t="s">
        <v>392</v>
      </c>
      <c r="H331" s="8" t="s">
        <v>728</v>
      </c>
      <c r="I331" s="24">
        <v>5</v>
      </c>
      <c r="J331" s="12"/>
      <c r="O331" s="27">
        <f t="shared" si="9"/>
        <v>0</v>
      </c>
      <c r="P331" s="25">
        <f t="shared" si="10"/>
        <v>0</v>
      </c>
      <c r="Q331" s="29"/>
    </row>
    <row r="332" spans="1:17" s="14" customFormat="1" ht="20" customHeight="1" x14ac:dyDescent="0.35">
      <c r="A332" s="10"/>
      <c r="B332" s="17" t="s">
        <v>741</v>
      </c>
      <c r="C332" s="42" t="s">
        <v>742</v>
      </c>
      <c r="D332" s="42"/>
      <c r="E332" s="42"/>
      <c r="F332" s="11" t="s">
        <v>40</v>
      </c>
      <c r="G332" s="11" t="s">
        <v>743</v>
      </c>
      <c r="H332" s="11" t="s">
        <v>744</v>
      </c>
      <c r="I332" s="24"/>
      <c r="J332" s="12"/>
      <c r="O332" s="27">
        <f t="shared" si="9"/>
        <v>0</v>
      </c>
      <c r="P332" s="25">
        <f t="shared" si="10"/>
        <v>0</v>
      </c>
      <c r="Q332" s="29"/>
    </row>
    <row r="333" spans="1:17" s="14" customFormat="1" ht="20" customHeight="1" x14ac:dyDescent="0.35">
      <c r="A333" s="10"/>
      <c r="B333" s="17" t="s">
        <v>745</v>
      </c>
      <c r="C333" s="9" t="s">
        <v>746</v>
      </c>
      <c r="D333" s="9"/>
      <c r="E333" s="8"/>
      <c r="F333" s="8" t="s">
        <v>40</v>
      </c>
      <c r="G333" s="11" t="s">
        <v>392</v>
      </c>
      <c r="H333" s="8" t="s">
        <v>728</v>
      </c>
      <c r="I333" s="24">
        <v>18</v>
      </c>
      <c r="J333" s="12"/>
      <c r="O333" s="27">
        <f t="shared" si="9"/>
        <v>0</v>
      </c>
      <c r="P333" s="25">
        <f t="shared" si="10"/>
        <v>0</v>
      </c>
      <c r="Q333" s="29"/>
    </row>
    <row r="334" spans="1:17" s="14" customFormat="1" ht="20" customHeight="1" x14ac:dyDescent="0.35">
      <c r="A334" s="10"/>
      <c r="B334" s="17" t="s">
        <v>747</v>
      </c>
      <c r="C334" s="10" t="s">
        <v>938</v>
      </c>
      <c r="D334" s="10"/>
      <c r="E334" s="8" t="s">
        <v>82</v>
      </c>
      <c r="F334" s="8" t="s">
        <v>40</v>
      </c>
      <c r="G334" s="11" t="s">
        <v>727</v>
      </c>
      <c r="H334" s="11" t="s">
        <v>748</v>
      </c>
      <c r="I334" s="24"/>
      <c r="J334" s="12"/>
      <c r="O334" s="27">
        <f t="shared" si="9"/>
        <v>0</v>
      </c>
      <c r="P334" s="25">
        <f t="shared" si="10"/>
        <v>0</v>
      </c>
      <c r="Q334" s="29"/>
    </row>
    <row r="335" spans="1:17" s="12" customFormat="1" ht="20" customHeight="1" x14ac:dyDescent="0.35">
      <c r="A335" s="10"/>
      <c r="B335" s="17" t="s">
        <v>749</v>
      </c>
      <c r="C335" s="9" t="s">
        <v>750</v>
      </c>
      <c r="D335" s="9"/>
      <c r="E335" s="8" t="s">
        <v>167</v>
      </c>
      <c r="F335" s="8" t="s">
        <v>40</v>
      </c>
      <c r="G335" s="8" t="s">
        <v>392</v>
      </c>
      <c r="H335" s="8" t="s">
        <v>751</v>
      </c>
      <c r="I335" s="24">
        <v>12</v>
      </c>
      <c r="O335" s="27">
        <f t="shared" si="9"/>
        <v>0</v>
      </c>
      <c r="P335" s="25">
        <f t="shared" si="10"/>
        <v>0</v>
      </c>
      <c r="Q335" s="29"/>
    </row>
    <row r="336" spans="1:17" s="12" customFormat="1" ht="20" customHeight="1" x14ac:dyDescent="0.35">
      <c r="A336" s="10"/>
      <c r="B336" s="17" t="s">
        <v>752</v>
      </c>
      <c r="C336" s="9" t="s">
        <v>753</v>
      </c>
      <c r="D336" s="9"/>
      <c r="E336" s="8" t="s">
        <v>135</v>
      </c>
      <c r="F336" s="8"/>
      <c r="G336" s="8" t="s">
        <v>59</v>
      </c>
      <c r="H336" s="8" t="s">
        <v>751</v>
      </c>
      <c r="I336" s="24"/>
      <c r="J336" s="12">
        <v>39</v>
      </c>
      <c r="O336" s="27">
        <f t="shared" si="9"/>
        <v>39</v>
      </c>
      <c r="P336" s="25">
        <f t="shared" si="10"/>
        <v>0</v>
      </c>
      <c r="Q336" s="29"/>
    </row>
    <row r="337" spans="1:17" s="12" customFormat="1" ht="20" customHeight="1" x14ac:dyDescent="0.35">
      <c r="A337" s="10"/>
      <c r="B337" s="17" t="s">
        <v>754</v>
      </c>
      <c r="C337" s="9" t="s">
        <v>755</v>
      </c>
      <c r="D337" s="9"/>
      <c r="E337" s="8" t="s">
        <v>40</v>
      </c>
      <c r="F337" s="8" t="s">
        <v>756</v>
      </c>
      <c r="G337" s="8" t="s">
        <v>757</v>
      </c>
      <c r="H337" s="8" t="s">
        <v>96</v>
      </c>
      <c r="I337" s="24"/>
      <c r="J337" s="12">
        <v>2</v>
      </c>
      <c r="K337" s="12" t="s">
        <v>1059</v>
      </c>
      <c r="O337" s="27">
        <f t="shared" si="9"/>
        <v>2</v>
      </c>
      <c r="P337" s="25">
        <f t="shared" si="10"/>
        <v>0</v>
      </c>
      <c r="Q337" s="29"/>
    </row>
    <row r="338" spans="1:17" s="12" customFormat="1" ht="20" customHeight="1" x14ac:dyDescent="0.35">
      <c r="A338" s="10"/>
      <c r="B338" s="17" t="s">
        <v>758</v>
      </c>
      <c r="C338" s="10" t="s">
        <v>759</v>
      </c>
      <c r="D338" s="10"/>
      <c r="E338" s="8" t="s">
        <v>258</v>
      </c>
      <c r="F338" s="8" t="s">
        <v>760</v>
      </c>
      <c r="G338" s="11" t="s">
        <v>599</v>
      </c>
      <c r="H338" s="11" t="s">
        <v>604</v>
      </c>
      <c r="I338" s="24">
        <f>48/6</f>
        <v>8</v>
      </c>
      <c r="J338" s="12">
        <v>12</v>
      </c>
      <c r="O338" s="27">
        <f t="shared" si="9"/>
        <v>12</v>
      </c>
      <c r="P338" s="25">
        <f t="shared" si="10"/>
        <v>96</v>
      </c>
      <c r="Q338" s="29"/>
    </row>
    <row r="339" spans="1:17" s="12" customFormat="1" ht="20" customHeight="1" x14ac:dyDescent="0.35">
      <c r="A339" s="10"/>
      <c r="B339" s="17" t="s">
        <v>761</v>
      </c>
      <c r="C339" s="10" t="s">
        <v>589</v>
      </c>
      <c r="D339" s="10"/>
      <c r="E339" s="8" t="s">
        <v>258</v>
      </c>
      <c r="F339" s="8" t="s">
        <v>762</v>
      </c>
      <c r="G339" s="11" t="s">
        <v>599</v>
      </c>
      <c r="H339" s="11" t="s">
        <v>242</v>
      </c>
      <c r="I339" s="24"/>
      <c r="O339" s="27">
        <f t="shared" si="9"/>
        <v>0</v>
      </c>
      <c r="P339" s="25">
        <f t="shared" si="10"/>
        <v>0</v>
      </c>
      <c r="Q339" s="29"/>
    </row>
    <row r="340" spans="1:17" s="12" customFormat="1" ht="20" customHeight="1" x14ac:dyDescent="0.35">
      <c r="A340" s="10"/>
      <c r="B340" s="17" t="s">
        <v>763</v>
      </c>
      <c r="C340" s="10" t="s">
        <v>636</v>
      </c>
      <c r="D340" s="10"/>
      <c r="E340" s="23" t="s">
        <v>1033</v>
      </c>
      <c r="F340" s="8" t="s">
        <v>700</v>
      </c>
      <c r="G340" s="11" t="s">
        <v>764</v>
      </c>
      <c r="H340" s="11" t="s">
        <v>242</v>
      </c>
      <c r="I340" s="24">
        <v>18</v>
      </c>
      <c r="J340" s="12">
        <v>11</v>
      </c>
      <c r="O340" s="27">
        <f t="shared" si="9"/>
        <v>11</v>
      </c>
      <c r="P340" s="25">
        <f t="shared" si="10"/>
        <v>198</v>
      </c>
      <c r="Q340" s="29"/>
    </row>
    <row r="341" spans="1:17" s="12" customFormat="1" ht="20" customHeight="1" x14ac:dyDescent="0.35">
      <c r="A341" s="10"/>
      <c r="B341" s="17" t="s">
        <v>765</v>
      </c>
      <c r="C341" s="10" t="s">
        <v>766</v>
      </c>
      <c r="D341" s="10"/>
      <c r="E341" s="8" t="s">
        <v>258</v>
      </c>
      <c r="F341" s="8" t="s">
        <v>762</v>
      </c>
      <c r="G341" s="11" t="s">
        <v>767</v>
      </c>
      <c r="H341" s="11" t="s">
        <v>242</v>
      </c>
      <c r="I341" s="24">
        <v>28</v>
      </c>
      <c r="J341" s="12">
        <v>7</v>
      </c>
      <c r="O341" s="27">
        <f t="shared" si="9"/>
        <v>7</v>
      </c>
      <c r="P341" s="25">
        <f t="shared" si="10"/>
        <v>196</v>
      </c>
      <c r="Q341" s="29"/>
    </row>
    <row r="342" spans="1:17" s="12" customFormat="1" ht="20" customHeight="1" x14ac:dyDescent="0.35">
      <c r="A342" s="10"/>
      <c r="B342" s="10" t="s">
        <v>768</v>
      </c>
      <c r="C342" s="10" t="s">
        <v>618</v>
      </c>
      <c r="D342" s="10"/>
      <c r="E342" s="23" t="s">
        <v>172</v>
      </c>
      <c r="F342" s="8" t="s">
        <v>769</v>
      </c>
      <c r="G342" s="8" t="s">
        <v>591</v>
      </c>
      <c r="H342" s="11" t="s">
        <v>242</v>
      </c>
      <c r="I342" s="24"/>
      <c r="O342" s="27">
        <f t="shared" si="9"/>
        <v>0</v>
      </c>
      <c r="P342" s="25">
        <f t="shared" si="10"/>
        <v>0</v>
      </c>
      <c r="Q342" s="29"/>
    </row>
    <row r="343" spans="1:17" s="12" customFormat="1" ht="20" customHeight="1" x14ac:dyDescent="0.35">
      <c r="A343" s="10"/>
      <c r="B343" s="10" t="s">
        <v>770</v>
      </c>
      <c r="C343" s="10" t="s">
        <v>1032</v>
      </c>
      <c r="D343" s="10"/>
      <c r="E343" s="23" t="s">
        <v>1033</v>
      </c>
      <c r="F343" s="8" t="s">
        <v>700</v>
      </c>
      <c r="G343" s="11" t="s">
        <v>1034</v>
      </c>
      <c r="H343" s="11" t="s">
        <v>242</v>
      </c>
      <c r="I343" s="38">
        <v>36</v>
      </c>
      <c r="J343" s="12">
        <v>2</v>
      </c>
      <c r="O343" s="27">
        <f t="shared" si="9"/>
        <v>2</v>
      </c>
      <c r="P343" s="25">
        <f t="shared" si="10"/>
        <v>72</v>
      </c>
      <c r="Q343" s="29"/>
    </row>
    <row r="344" spans="1:17" s="12" customFormat="1" ht="20" customHeight="1" x14ac:dyDescent="0.35">
      <c r="A344" s="10"/>
      <c r="B344" s="10" t="s">
        <v>771</v>
      </c>
      <c r="C344" s="10" t="s">
        <v>772</v>
      </c>
      <c r="D344" s="10"/>
      <c r="E344" s="23"/>
      <c r="F344" s="8"/>
      <c r="G344" s="8" t="s">
        <v>579</v>
      </c>
      <c r="H344" s="11"/>
      <c r="I344" s="24"/>
      <c r="O344" s="27">
        <f t="shared" si="9"/>
        <v>0</v>
      </c>
      <c r="P344" s="25">
        <f t="shared" si="10"/>
        <v>0</v>
      </c>
      <c r="Q344" s="29"/>
    </row>
    <row r="345" spans="1:17" s="12" customFormat="1" ht="20" customHeight="1" x14ac:dyDescent="0.35">
      <c r="A345" s="10"/>
      <c r="B345" s="9" t="s">
        <v>773</v>
      </c>
      <c r="C345" s="10" t="s">
        <v>695</v>
      </c>
      <c r="D345" s="10"/>
      <c r="E345" s="8" t="s">
        <v>666</v>
      </c>
      <c r="F345" s="8" t="s">
        <v>704</v>
      </c>
      <c r="G345" s="11" t="s">
        <v>632</v>
      </c>
      <c r="H345" s="11" t="s">
        <v>242</v>
      </c>
      <c r="I345" s="24">
        <v>1</v>
      </c>
      <c r="O345" s="27">
        <f t="shared" si="9"/>
        <v>0</v>
      </c>
      <c r="P345" s="25">
        <f t="shared" si="10"/>
        <v>0</v>
      </c>
      <c r="Q345" s="29"/>
    </row>
    <row r="346" spans="1:17" s="12" customFormat="1" ht="20" customHeight="1" x14ac:dyDescent="0.35">
      <c r="A346" s="10"/>
      <c r="B346" s="9" t="s">
        <v>774</v>
      </c>
      <c r="C346" s="10" t="s">
        <v>775</v>
      </c>
      <c r="D346" s="10"/>
      <c r="E346" s="8" t="s">
        <v>172</v>
      </c>
      <c r="F346" s="8" t="s">
        <v>776</v>
      </c>
      <c r="G346" s="11" t="s">
        <v>777</v>
      </c>
      <c r="H346" s="11" t="s">
        <v>242</v>
      </c>
      <c r="I346" s="24">
        <v>19</v>
      </c>
      <c r="J346" s="12">
        <v>5</v>
      </c>
      <c r="O346" s="27">
        <f t="shared" si="9"/>
        <v>5</v>
      </c>
      <c r="P346" s="25">
        <f t="shared" si="10"/>
        <v>95</v>
      </c>
      <c r="Q346" s="29"/>
    </row>
    <row r="347" spans="1:17" s="12" customFormat="1" ht="20" customHeight="1" x14ac:dyDescent="0.35">
      <c r="A347" s="10"/>
      <c r="B347" s="9" t="s">
        <v>933</v>
      </c>
      <c r="C347" s="10" t="s">
        <v>775</v>
      </c>
      <c r="D347" s="10"/>
      <c r="E347" s="8" t="s">
        <v>172</v>
      </c>
      <c r="F347" s="8" t="s">
        <v>776</v>
      </c>
      <c r="G347" s="11" t="s">
        <v>993</v>
      </c>
      <c r="H347" s="11" t="s">
        <v>311</v>
      </c>
      <c r="I347" s="24"/>
      <c r="J347" s="12">
        <v>23</v>
      </c>
      <c r="O347" s="27">
        <f t="shared" si="9"/>
        <v>23</v>
      </c>
      <c r="P347" s="25"/>
      <c r="Q347" s="29"/>
    </row>
    <row r="348" spans="1:17" s="12" customFormat="1" ht="20" customHeight="1" x14ac:dyDescent="0.35">
      <c r="A348" s="10"/>
      <c r="B348" s="9" t="s">
        <v>934</v>
      </c>
      <c r="C348" s="10" t="s">
        <v>923</v>
      </c>
      <c r="D348" s="10"/>
      <c r="E348" s="8" t="s">
        <v>172</v>
      </c>
      <c r="F348" s="8" t="s">
        <v>776</v>
      </c>
      <c r="G348" s="11" t="s">
        <v>777</v>
      </c>
      <c r="H348" s="11" t="s">
        <v>242</v>
      </c>
      <c r="I348" s="24"/>
      <c r="O348" s="27"/>
      <c r="P348" s="25"/>
      <c r="Q348" s="29"/>
    </row>
    <row r="349" spans="1:17" s="12" customFormat="1" ht="20" customHeight="1" x14ac:dyDescent="0.35">
      <c r="A349" s="10"/>
      <c r="B349" s="9" t="s">
        <v>935</v>
      </c>
      <c r="C349" s="10" t="s">
        <v>923</v>
      </c>
      <c r="D349" s="10"/>
      <c r="E349" s="8" t="s">
        <v>172</v>
      </c>
      <c r="F349" s="8" t="s">
        <v>776</v>
      </c>
      <c r="G349" s="11" t="s">
        <v>993</v>
      </c>
      <c r="H349" s="11" t="s">
        <v>242</v>
      </c>
      <c r="I349" s="24"/>
      <c r="O349" s="27"/>
      <c r="P349" s="25"/>
      <c r="Q349" s="29"/>
    </row>
    <row r="350" spans="1:17" s="12" customFormat="1" ht="20" customHeight="1" x14ac:dyDescent="0.35">
      <c r="A350" s="10"/>
      <c r="B350" s="9" t="s">
        <v>994</v>
      </c>
      <c r="C350" s="10" t="s">
        <v>995</v>
      </c>
      <c r="D350" s="10"/>
      <c r="E350" s="8" t="s">
        <v>666</v>
      </c>
      <c r="F350" s="8" t="s">
        <v>996</v>
      </c>
      <c r="G350" s="11" t="s">
        <v>777</v>
      </c>
      <c r="H350" s="11" t="s">
        <v>242</v>
      </c>
      <c r="I350" s="24"/>
      <c r="J350" s="12">
        <v>5</v>
      </c>
      <c r="O350" s="27"/>
      <c r="P350" s="25"/>
      <c r="Q350" s="29"/>
    </row>
    <row r="351" spans="1:17" s="12" customFormat="1" ht="20" customHeight="1" x14ac:dyDescent="0.35">
      <c r="A351" s="10"/>
      <c r="B351" s="9" t="s">
        <v>1007</v>
      </c>
      <c r="C351" s="10" t="s">
        <v>1008</v>
      </c>
      <c r="D351" s="10"/>
      <c r="E351" s="10" t="s">
        <v>699</v>
      </c>
      <c r="F351" s="8" t="s">
        <v>700</v>
      </c>
      <c r="G351" s="11" t="s">
        <v>701</v>
      </c>
      <c r="H351" s="11" t="s">
        <v>242</v>
      </c>
      <c r="I351" s="24">
        <v>31.2</v>
      </c>
      <c r="O351" s="27"/>
      <c r="P351" s="25"/>
      <c r="Q351" s="29"/>
    </row>
    <row r="352" spans="1:17" s="12" customFormat="1" ht="20" customHeight="1" x14ac:dyDescent="0.35">
      <c r="A352" s="10"/>
      <c r="B352" s="9"/>
      <c r="C352" s="10" t="s">
        <v>1046</v>
      </c>
      <c r="D352" s="10"/>
      <c r="E352" s="10"/>
      <c r="F352" s="8"/>
      <c r="G352" s="11" t="s">
        <v>1056</v>
      </c>
      <c r="H352" s="11" t="s">
        <v>528</v>
      </c>
      <c r="I352" s="24"/>
      <c r="J352" s="12">
        <v>1</v>
      </c>
      <c r="O352" s="27"/>
      <c r="P352" s="25"/>
      <c r="Q352" s="29"/>
    </row>
    <row r="353" spans="1:17" s="12" customFormat="1" ht="20" customHeight="1" x14ac:dyDescent="0.35">
      <c r="A353" s="10"/>
      <c r="B353" s="10" t="s">
        <v>778</v>
      </c>
      <c r="C353" s="10" t="s">
        <v>779</v>
      </c>
      <c r="D353" s="10"/>
      <c r="E353" s="23" t="s">
        <v>666</v>
      </c>
      <c r="F353" s="8" t="s">
        <v>40</v>
      </c>
      <c r="G353" s="8" t="s">
        <v>780</v>
      </c>
      <c r="H353" s="8" t="s">
        <v>242</v>
      </c>
      <c r="I353" s="24">
        <v>25.2</v>
      </c>
      <c r="J353" s="12">
        <v>14</v>
      </c>
      <c r="O353" s="27">
        <f t="shared" si="9"/>
        <v>14</v>
      </c>
      <c r="P353" s="25">
        <f t="shared" si="10"/>
        <v>352.8</v>
      </c>
      <c r="Q353" s="29"/>
    </row>
    <row r="354" spans="1:17" s="12" customFormat="1" ht="20" customHeight="1" x14ac:dyDescent="0.35">
      <c r="A354" s="10"/>
      <c r="B354" s="10" t="s">
        <v>781</v>
      </c>
      <c r="C354" s="10" t="s">
        <v>779</v>
      </c>
      <c r="D354" s="10"/>
      <c r="E354" s="23" t="s">
        <v>666</v>
      </c>
      <c r="F354" s="8" t="s">
        <v>40</v>
      </c>
      <c r="G354" s="8" t="s">
        <v>782</v>
      </c>
      <c r="H354" s="8" t="s">
        <v>53</v>
      </c>
      <c r="I354" s="24">
        <f>I353/6</f>
        <v>4.2</v>
      </c>
      <c r="J354" s="12">
        <v>3</v>
      </c>
      <c r="O354" s="27">
        <f t="shared" si="9"/>
        <v>3</v>
      </c>
      <c r="P354" s="25">
        <f t="shared" si="10"/>
        <v>12.600000000000001</v>
      </c>
      <c r="Q354" s="29"/>
    </row>
    <row r="355" spans="1:17" s="12" customFormat="1" ht="20" customHeight="1" x14ac:dyDescent="0.35">
      <c r="A355" s="10"/>
      <c r="B355" s="10" t="s">
        <v>783</v>
      </c>
      <c r="C355" s="10" t="s">
        <v>784</v>
      </c>
      <c r="D355" s="10"/>
      <c r="E355" s="23" t="s">
        <v>666</v>
      </c>
      <c r="F355" s="8" t="s">
        <v>785</v>
      </c>
      <c r="G355" s="8" t="s">
        <v>786</v>
      </c>
      <c r="H355" s="8" t="s">
        <v>13</v>
      </c>
      <c r="I355" s="24">
        <f>10.5*6</f>
        <v>63</v>
      </c>
      <c r="J355" s="12">
        <v>6</v>
      </c>
      <c r="O355" s="27">
        <f t="shared" si="9"/>
        <v>6</v>
      </c>
      <c r="P355" s="25">
        <f t="shared" si="10"/>
        <v>378</v>
      </c>
      <c r="Q355" s="29"/>
    </row>
    <row r="356" spans="1:17" s="12" customFormat="1" ht="20" customHeight="1" x14ac:dyDescent="0.35">
      <c r="A356" s="8" t="s">
        <v>787</v>
      </c>
      <c r="B356" s="10" t="s">
        <v>788</v>
      </c>
      <c r="C356" s="10" t="s">
        <v>784</v>
      </c>
      <c r="D356" s="10"/>
      <c r="E356" s="23" t="s">
        <v>666</v>
      </c>
      <c r="F356" s="8" t="s">
        <v>785</v>
      </c>
      <c r="G356" s="8" t="s">
        <v>789</v>
      </c>
      <c r="H356" s="8" t="s">
        <v>13</v>
      </c>
      <c r="I356" s="24">
        <v>10.5</v>
      </c>
      <c r="J356" s="12">
        <v>1</v>
      </c>
      <c r="O356" s="27">
        <f t="shared" si="9"/>
        <v>1</v>
      </c>
      <c r="P356" s="25">
        <f t="shared" si="10"/>
        <v>10.5</v>
      </c>
      <c r="Q356" s="29"/>
    </row>
    <row r="357" spans="1:17" s="12" customFormat="1" ht="20" customHeight="1" x14ac:dyDescent="0.35">
      <c r="A357" s="8"/>
      <c r="B357" s="10"/>
      <c r="C357" s="10" t="s">
        <v>784</v>
      </c>
      <c r="D357" s="10"/>
      <c r="E357" s="23"/>
      <c r="F357" s="8"/>
      <c r="G357" s="8" t="s">
        <v>52</v>
      </c>
      <c r="H357" s="8"/>
      <c r="I357" s="24"/>
      <c r="J357" s="12">
        <v>6</v>
      </c>
      <c r="O357" s="27"/>
      <c r="P357" s="25"/>
      <c r="Q357" s="29"/>
    </row>
    <row r="358" spans="1:17" s="12" customFormat="1" ht="20" customHeight="1" x14ac:dyDescent="0.35">
      <c r="A358" s="8"/>
      <c r="B358" s="9"/>
      <c r="C358" s="10" t="s">
        <v>784</v>
      </c>
      <c r="D358" s="10"/>
      <c r="E358" s="8" t="s">
        <v>82</v>
      </c>
      <c r="F358" s="8"/>
      <c r="G358" s="11" t="s">
        <v>1001</v>
      </c>
      <c r="H358" s="11" t="s">
        <v>13</v>
      </c>
      <c r="I358" s="24"/>
      <c r="O358" s="27">
        <f t="shared" si="9"/>
        <v>0</v>
      </c>
      <c r="P358" s="25"/>
      <c r="Q358" s="29"/>
    </row>
    <row r="359" spans="1:17" s="12" customFormat="1" ht="20" customHeight="1" x14ac:dyDescent="0.35">
      <c r="A359" s="8"/>
      <c r="B359" s="10" t="s">
        <v>951</v>
      </c>
      <c r="C359" s="10" t="s">
        <v>784</v>
      </c>
      <c r="D359" s="10"/>
      <c r="E359" s="23" t="s">
        <v>666</v>
      </c>
      <c r="F359" s="8" t="s">
        <v>666</v>
      </c>
      <c r="G359" s="8" t="s">
        <v>789</v>
      </c>
      <c r="H359" s="8" t="s">
        <v>13</v>
      </c>
      <c r="I359" s="24"/>
      <c r="O359" s="27"/>
      <c r="P359" s="25"/>
      <c r="Q359" s="29"/>
    </row>
    <row r="360" spans="1:17" s="12" customFormat="1" ht="20" customHeight="1" x14ac:dyDescent="0.35">
      <c r="A360" s="8"/>
      <c r="B360" s="10" t="s">
        <v>790</v>
      </c>
      <c r="C360" s="10" t="s">
        <v>791</v>
      </c>
      <c r="D360" s="10"/>
      <c r="E360" s="23" t="s">
        <v>666</v>
      </c>
      <c r="F360" s="8" t="s">
        <v>785</v>
      </c>
      <c r="G360" s="8" t="s">
        <v>786</v>
      </c>
      <c r="H360" s="8" t="s">
        <v>13</v>
      </c>
      <c r="I360" s="24">
        <f>10.5*6</f>
        <v>63</v>
      </c>
      <c r="J360" s="12">
        <v>5</v>
      </c>
      <c r="O360" s="27">
        <f t="shared" si="9"/>
        <v>5</v>
      </c>
      <c r="P360" s="25">
        <f t="shared" si="10"/>
        <v>315</v>
      </c>
      <c r="Q360" s="29"/>
    </row>
    <row r="361" spans="1:17" s="12" customFormat="1" ht="20" customHeight="1" x14ac:dyDescent="0.35">
      <c r="A361" s="8" t="s">
        <v>792</v>
      </c>
      <c r="B361" s="10" t="s">
        <v>793</v>
      </c>
      <c r="C361" s="10" t="s">
        <v>791</v>
      </c>
      <c r="D361" s="10"/>
      <c r="E361" s="23" t="s">
        <v>666</v>
      </c>
      <c r="F361" s="8" t="s">
        <v>785</v>
      </c>
      <c r="G361" s="8" t="s">
        <v>789</v>
      </c>
      <c r="H361" s="8" t="s">
        <v>13</v>
      </c>
      <c r="I361" s="24">
        <v>10.5</v>
      </c>
      <c r="J361" s="12">
        <v>1</v>
      </c>
      <c r="O361" s="27">
        <f t="shared" ref="O361:O425" si="13">SUM(J361:N361)</f>
        <v>1</v>
      </c>
      <c r="P361" s="25">
        <f t="shared" ref="P361:P425" si="14">O361*I361</f>
        <v>10.5</v>
      </c>
      <c r="Q361" s="29"/>
    </row>
    <row r="362" spans="1:17" s="12" customFormat="1" ht="20" customHeight="1" x14ac:dyDescent="0.35">
      <c r="A362" s="8"/>
      <c r="B362" s="10" t="s">
        <v>794</v>
      </c>
      <c r="C362" s="10" t="s">
        <v>791</v>
      </c>
      <c r="D362" s="10"/>
      <c r="E362" s="33" t="s">
        <v>666</v>
      </c>
      <c r="F362" s="34" t="s">
        <v>785</v>
      </c>
      <c r="G362" s="8" t="s">
        <v>789</v>
      </c>
      <c r="H362" s="8" t="s">
        <v>13</v>
      </c>
      <c r="I362" s="24"/>
      <c r="O362" s="27">
        <f t="shared" si="13"/>
        <v>0</v>
      </c>
      <c r="P362" s="25">
        <f t="shared" si="14"/>
        <v>0</v>
      </c>
      <c r="Q362" s="29"/>
    </row>
    <row r="363" spans="1:17" s="12" customFormat="1" ht="20" customHeight="1" x14ac:dyDescent="0.35">
      <c r="A363" s="8"/>
      <c r="B363" s="10" t="s">
        <v>997</v>
      </c>
      <c r="C363" s="10" t="s">
        <v>791</v>
      </c>
      <c r="D363" s="10"/>
      <c r="E363" s="33" t="s">
        <v>666</v>
      </c>
      <c r="F363" s="34" t="s">
        <v>785</v>
      </c>
      <c r="G363" s="8" t="s">
        <v>59</v>
      </c>
      <c r="H363" s="8" t="s">
        <v>13</v>
      </c>
      <c r="I363" s="24"/>
      <c r="O363" s="27"/>
      <c r="P363" s="25"/>
      <c r="Q363" s="29"/>
    </row>
    <row r="364" spans="1:17" s="12" customFormat="1" ht="20" customHeight="1" x14ac:dyDescent="0.35">
      <c r="A364" s="8"/>
      <c r="B364" s="10" t="s">
        <v>795</v>
      </c>
      <c r="C364" s="10" t="s">
        <v>796</v>
      </c>
      <c r="D364" s="10"/>
      <c r="E364" s="8" t="s">
        <v>666</v>
      </c>
      <c r="F364" s="8" t="s">
        <v>797</v>
      </c>
      <c r="G364" s="8" t="s">
        <v>247</v>
      </c>
      <c r="H364" s="8" t="s">
        <v>85</v>
      </c>
      <c r="I364" s="24">
        <v>21.5</v>
      </c>
      <c r="J364" s="12">
        <v>0.8</v>
      </c>
      <c r="O364" s="27">
        <f t="shared" si="13"/>
        <v>0.8</v>
      </c>
      <c r="P364" s="25">
        <f t="shared" si="14"/>
        <v>17.2</v>
      </c>
      <c r="Q364" s="29"/>
    </row>
    <row r="365" spans="1:17" s="12" customFormat="1" ht="20" customHeight="1" x14ac:dyDescent="0.35">
      <c r="A365" s="8"/>
      <c r="B365" s="10" t="s">
        <v>798</v>
      </c>
      <c r="C365" s="10" t="s">
        <v>796</v>
      </c>
      <c r="D365" s="10"/>
      <c r="E365" s="33" t="s">
        <v>666</v>
      </c>
      <c r="F365" s="8" t="s">
        <v>998</v>
      </c>
      <c r="G365" s="8" t="s">
        <v>247</v>
      </c>
      <c r="H365" s="8" t="s">
        <v>85</v>
      </c>
      <c r="I365" s="24">
        <v>23.5</v>
      </c>
      <c r="O365" s="27">
        <f t="shared" si="13"/>
        <v>0</v>
      </c>
      <c r="P365" s="25">
        <f t="shared" si="14"/>
        <v>0</v>
      </c>
      <c r="Q365" s="29"/>
    </row>
    <row r="366" spans="1:17" s="12" customFormat="1" ht="20" customHeight="1" x14ac:dyDescent="0.35">
      <c r="A366" s="8"/>
      <c r="B366" s="10" t="s">
        <v>799</v>
      </c>
      <c r="C366" s="10" t="s">
        <v>796</v>
      </c>
      <c r="D366" s="10"/>
      <c r="E366" s="23" t="s">
        <v>666</v>
      </c>
      <c r="F366" s="8" t="s">
        <v>797</v>
      </c>
      <c r="G366" s="8" t="s">
        <v>366</v>
      </c>
      <c r="H366" s="8" t="s">
        <v>13</v>
      </c>
      <c r="I366" s="24">
        <f>I364/25*5</f>
        <v>4.3</v>
      </c>
      <c r="J366" s="12">
        <v>4</v>
      </c>
      <c r="O366" s="27">
        <f t="shared" si="13"/>
        <v>4</v>
      </c>
      <c r="P366" s="25">
        <f t="shared" si="14"/>
        <v>17.2</v>
      </c>
      <c r="Q366" s="29"/>
    </row>
    <row r="367" spans="1:17" s="12" customFormat="1" ht="20" customHeight="1" x14ac:dyDescent="0.35">
      <c r="A367" s="8"/>
      <c r="B367" s="10" t="s">
        <v>800</v>
      </c>
      <c r="C367" s="10" t="s">
        <v>796</v>
      </c>
      <c r="D367" s="10"/>
      <c r="E367" s="33"/>
      <c r="F367" s="8" t="s">
        <v>797</v>
      </c>
      <c r="G367" s="8" t="s">
        <v>176</v>
      </c>
      <c r="H367" s="8" t="s">
        <v>13</v>
      </c>
      <c r="I367" s="24">
        <f>I364/25*2</f>
        <v>1.72</v>
      </c>
      <c r="J367" s="12">
        <v>12</v>
      </c>
      <c r="O367" s="27">
        <f t="shared" si="13"/>
        <v>12</v>
      </c>
      <c r="P367" s="25">
        <f t="shared" si="14"/>
        <v>20.64</v>
      </c>
      <c r="Q367" s="29"/>
    </row>
    <row r="368" spans="1:17" s="12" customFormat="1" ht="20" customHeight="1" x14ac:dyDescent="0.35">
      <c r="A368" s="8"/>
      <c r="B368" s="10" t="s">
        <v>801</v>
      </c>
      <c r="C368" s="10" t="s">
        <v>796</v>
      </c>
      <c r="D368" s="10"/>
      <c r="E368" s="33"/>
      <c r="F368" s="34" t="s">
        <v>40</v>
      </c>
      <c r="G368" s="8" t="s">
        <v>244</v>
      </c>
      <c r="H368" s="8"/>
      <c r="I368" s="24">
        <f>I367/2</f>
        <v>0.86</v>
      </c>
      <c r="O368" s="27">
        <f t="shared" si="13"/>
        <v>0</v>
      </c>
      <c r="P368" s="25">
        <f t="shared" si="14"/>
        <v>0</v>
      </c>
      <c r="Q368" s="29"/>
    </row>
    <row r="369" spans="1:17" s="12" customFormat="1" ht="20" customHeight="1" x14ac:dyDescent="0.35">
      <c r="A369" s="8"/>
      <c r="B369" s="10" t="s">
        <v>802</v>
      </c>
      <c r="C369" s="10" t="s">
        <v>805</v>
      </c>
      <c r="D369" s="10"/>
      <c r="E369" s="23" t="s">
        <v>82</v>
      </c>
      <c r="F369" s="8" t="s">
        <v>82</v>
      </c>
      <c r="G369" s="8" t="s">
        <v>806</v>
      </c>
      <c r="H369" s="8" t="s">
        <v>242</v>
      </c>
      <c r="I369" s="24">
        <v>16</v>
      </c>
      <c r="O369" s="27">
        <f t="shared" si="13"/>
        <v>0</v>
      </c>
      <c r="P369" s="25">
        <f t="shared" si="14"/>
        <v>0</v>
      </c>
      <c r="Q369" s="29"/>
    </row>
    <row r="370" spans="1:17" s="14" customFormat="1" ht="20" customHeight="1" x14ac:dyDescent="0.35">
      <c r="A370" s="8" t="s">
        <v>803</v>
      </c>
      <c r="B370" s="10" t="s">
        <v>804</v>
      </c>
      <c r="C370" s="10" t="s">
        <v>805</v>
      </c>
      <c r="D370" s="10" t="s">
        <v>1022</v>
      </c>
      <c r="E370" s="23" t="s">
        <v>338</v>
      </c>
      <c r="F370" s="8" t="s">
        <v>339</v>
      </c>
      <c r="G370" s="8" t="s">
        <v>806</v>
      </c>
      <c r="H370" s="8" t="s">
        <v>242</v>
      </c>
      <c r="I370" s="24">
        <v>30</v>
      </c>
      <c r="J370" s="12">
        <v>13</v>
      </c>
      <c r="O370" s="27">
        <f t="shared" si="13"/>
        <v>13</v>
      </c>
      <c r="P370" s="25">
        <f t="shared" si="14"/>
        <v>390</v>
      </c>
      <c r="Q370" s="29"/>
    </row>
    <row r="371" spans="1:17" s="14" customFormat="1" ht="20" customHeight="1" x14ac:dyDescent="0.35">
      <c r="A371" s="8"/>
      <c r="B371" s="10" t="s">
        <v>807</v>
      </c>
      <c r="C371" s="10" t="s">
        <v>805</v>
      </c>
      <c r="D371" s="10" t="s">
        <v>1022</v>
      </c>
      <c r="E371" s="23" t="s">
        <v>338</v>
      </c>
      <c r="F371" s="8" t="s">
        <v>339</v>
      </c>
      <c r="G371" s="8" t="s">
        <v>355</v>
      </c>
      <c r="H371" s="8" t="s">
        <v>27</v>
      </c>
      <c r="I371" s="24">
        <f>I370/20</f>
        <v>1.5</v>
      </c>
      <c r="J371" s="12">
        <v>7</v>
      </c>
      <c r="O371" s="27">
        <f t="shared" si="13"/>
        <v>7</v>
      </c>
      <c r="P371" s="25">
        <f t="shared" si="14"/>
        <v>10.5</v>
      </c>
      <c r="Q371" s="29"/>
    </row>
    <row r="372" spans="1:17" s="14" customFormat="1" ht="20" customHeight="1" x14ac:dyDescent="0.35">
      <c r="A372" s="8" t="s">
        <v>809</v>
      </c>
      <c r="B372" s="10" t="s">
        <v>810</v>
      </c>
      <c r="C372" s="10" t="s">
        <v>805</v>
      </c>
      <c r="D372" s="10" t="s">
        <v>1022</v>
      </c>
      <c r="E372" s="23" t="s">
        <v>338</v>
      </c>
      <c r="F372" s="8" t="s">
        <v>811</v>
      </c>
      <c r="G372" s="8" t="s">
        <v>806</v>
      </c>
      <c r="H372" s="8" t="s">
        <v>242</v>
      </c>
      <c r="I372" s="24">
        <v>26</v>
      </c>
      <c r="J372" s="12">
        <v>10</v>
      </c>
      <c r="K372" s="10"/>
      <c r="O372" s="27">
        <f t="shared" si="13"/>
        <v>10</v>
      </c>
      <c r="P372" s="25">
        <f t="shared" si="14"/>
        <v>260</v>
      </c>
      <c r="Q372" s="29"/>
    </row>
    <row r="373" spans="1:17" s="14" customFormat="1" ht="20" customHeight="1" x14ac:dyDescent="0.35">
      <c r="A373" s="8"/>
      <c r="B373" s="10" t="s">
        <v>812</v>
      </c>
      <c r="C373" s="10" t="s">
        <v>805</v>
      </c>
      <c r="D373" s="10" t="s">
        <v>1022</v>
      </c>
      <c r="E373" s="23" t="s">
        <v>338</v>
      </c>
      <c r="F373" s="8" t="s">
        <v>338</v>
      </c>
      <c r="G373" s="8" t="s">
        <v>806</v>
      </c>
      <c r="H373" s="8" t="s">
        <v>242</v>
      </c>
      <c r="I373" s="24">
        <v>28</v>
      </c>
      <c r="J373" s="12">
        <v>11</v>
      </c>
      <c r="O373" s="27">
        <f t="shared" si="13"/>
        <v>11</v>
      </c>
      <c r="P373" s="25">
        <f t="shared" si="14"/>
        <v>308</v>
      </c>
      <c r="Q373" s="29"/>
    </row>
    <row r="374" spans="1:17" s="14" customFormat="1" ht="20" customHeight="1" x14ac:dyDescent="0.35">
      <c r="A374" s="8"/>
      <c r="B374" s="10" t="s">
        <v>813</v>
      </c>
      <c r="C374" s="10" t="s">
        <v>805</v>
      </c>
      <c r="D374" s="10" t="s">
        <v>1022</v>
      </c>
      <c r="E374" s="23" t="s">
        <v>338</v>
      </c>
      <c r="F374" s="8" t="s">
        <v>814</v>
      </c>
      <c r="G374" s="8" t="s">
        <v>999</v>
      </c>
      <c r="H374" s="8" t="s">
        <v>242</v>
      </c>
      <c r="I374" s="24">
        <v>30</v>
      </c>
      <c r="J374" s="12"/>
      <c r="O374" s="27">
        <f t="shared" si="13"/>
        <v>0</v>
      </c>
      <c r="P374" s="25">
        <f t="shared" si="14"/>
        <v>0</v>
      </c>
      <c r="Q374" s="29"/>
    </row>
    <row r="375" spans="1:17" s="14" customFormat="1" ht="20" customHeight="1" x14ac:dyDescent="0.35">
      <c r="A375" s="10"/>
      <c r="B375" s="9" t="s">
        <v>815</v>
      </c>
      <c r="C375" s="10" t="s">
        <v>816</v>
      </c>
      <c r="D375" s="10" t="s">
        <v>1022</v>
      </c>
      <c r="E375" s="8" t="s">
        <v>72</v>
      </c>
      <c r="F375" s="8" t="s">
        <v>40</v>
      </c>
      <c r="G375" s="11" t="s">
        <v>817</v>
      </c>
      <c r="H375" s="11" t="s">
        <v>138</v>
      </c>
      <c r="I375" s="24">
        <v>38</v>
      </c>
      <c r="J375" s="12">
        <v>15</v>
      </c>
      <c r="O375" s="27">
        <f t="shared" si="13"/>
        <v>15</v>
      </c>
      <c r="P375" s="25">
        <f t="shared" si="14"/>
        <v>570</v>
      </c>
      <c r="Q375" s="29"/>
    </row>
    <row r="376" spans="1:17" s="14" customFormat="1" ht="20" customHeight="1" x14ac:dyDescent="0.35">
      <c r="A376" s="10"/>
      <c r="B376" s="9" t="s">
        <v>818</v>
      </c>
      <c r="C376" s="10" t="s">
        <v>816</v>
      </c>
      <c r="D376" s="10" t="s">
        <v>1022</v>
      </c>
      <c r="E376" s="8" t="s">
        <v>72</v>
      </c>
      <c r="F376" s="8" t="s">
        <v>40</v>
      </c>
      <c r="G376" s="11" t="s">
        <v>819</v>
      </c>
      <c r="H376" s="11" t="s">
        <v>13</v>
      </c>
      <c r="I376" s="24">
        <f>I375/50</f>
        <v>0.76</v>
      </c>
      <c r="J376" s="12">
        <v>3</v>
      </c>
      <c r="O376" s="27">
        <f t="shared" si="13"/>
        <v>3</v>
      </c>
      <c r="P376" s="25">
        <f t="shared" si="14"/>
        <v>2.2800000000000002</v>
      </c>
      <c r="Q376" s="29"/>
    </row>
    <row r="377" spans="1:17" s="14" customFormat="1" ht="20" customHeight="1" x14ac:dyDescent="0.35">
      <c r="A377" s="10"/>
      <c r="B377" s="9" t="s">
        <v>820</v>
      </c>
      <c r="C377" s="10" t="s">
        <v>821</v>
      </c>
      <c r="D377" s="10"/>
      <c r="E377" s="8"/>
      <c r="F377" s="8" t="s">
        <v>822</v>
      </c>
      <c r="G377" s="11" t="s">
        <v>823</v>
      </c>
      <c r="H377" s="11" t="s">
        <v>341</v>
      </c>
      <c r="I377" s="24"/>
      <c r="J377" s="12">
        <v>2</v>
      </c>
      <c r="O377" s="27">
        <f t="shared" si="13"/>
        <v>2</v>
      </c>
      <c r="P377" s="25">
        <f t="shared" si="14"/>
        <v>0</v>
      </c>
      <c r="Q377" s="29"/>
    </row>
    <row r="378" spans="1:17" s="14" customFormat="1" ht="20" customHeight="1" x14ac:dyDescent="0.35">
      <c r="A378" s="10"/>
      <c r="B378" s="9" t="s">
        <v>824</v>
      </c>
      <c r="C378" s="10" t="s">
        <v>821</v>
      </c>
      <c r="D378" s="10"/>
      <c r="E378" s="8"/>
      <c r="F378" s="8" t="s">
        <v>822</v>
      </c>
      <c r="G378" s="11" t="s">
        <v>825</v>
      </c>
      <c r="H378" s="11" t="s">
        <v>311</v>
      </c>
      <c r="I378" s="24"/>
      <c r="J378" s="12"/>
      <c r="O378" s="27">
        <f t="shared" si="13"/>
        <v>0</v>
      </c>
      <c r="P378" s="25">
        <f t="shared" si="14"/>
        <v>0</v>
      </c>
      <c r="Q378" s="29"/>
    </row>
    <row r="379" spans="1:17" s="14" customFormat="1" ht="20" customHeight="1" x14ac:dyDescent="0.35">
      <c r="A379" s="10"/>
      <c r="B379" s="9" t="s">
        <v>826</v>
      </c>
      <c r="C379" s="9" t="s">
        <v>827</v>
      </c>
      <c r="D379" s="10" t="s">
        <v>1023</v>
      </c>
      <c r="E379" s="8" t="s">
        <v>666</v>
      </c>
      <c r="F379" s="8" t="s">
        <v>785</v>
      </c>
      <c r="G379" s="8" t="s">
        <v>828</v>
      </c>
      <c r="H379" s="8" t="s">
        <v>808</v>
      </c>
      <c r="I379" s="24"/>
      <c r="J379" s="12"/>
      <c r="O379" s="27">
        <f t="shared" si="13"/>
        <v>0</v>
      </c>
      <c r="P379" s="25">
        <f t="shared" si="14"/>
        <v>0</v>
      </c>
      <c r="Q379" s="29"/>
    </row>
    <row r="380" spans="1:17" s="14" customFormat="1" ht="20" customHeight="1" x14ac:dyDescent="0.35">
      <c r="A380" s="10"/>
      <c r="B380" s="9" t="s">
        <v>829</v>
      </c>
      <c r="C380" s="9" t="s">
        <v>830</v>
      </c>
      <c r="D380" s="10"/>
      <c r="E380" s="8" t="s">
        <v>666</v>
      </c>
      <c r="F380" s="8" t="s">
        <v>785</v>
      </c>
      <c r="G380" s="8" t="s">
        <v>579</v>
      </c>
      <c r="H380" s="8" t="s">
        <v>808</v>
      </c>
      <c r="I380" s="24">
        <f>530/21/5</f>
        <v>5.0476190476190474</v>
      </c>
      <c r="J380" s="12">
        <v>38</v>
      </c>
      <c r="O380" s="27">
        <f t="shared" si="13"/>
        <v>38</v>
      </c>
      <c r="P380" s="25">
        <f t="shared" si="14"/>
        <v>191.8095238095238</v>
      </c>
      <c r="Q380" s="29"/>
    </row>
    <row r="381" spans="1:17" s="12" customFormat="1" ht="20" customHeight="1" x14ac:dyDescent="0.35">
      <c r="A381" s="10"/>
      <c r="B381" s="10" t="s">
        <v>831</v>
      </c>
      <c r="C381" s="10" t="s">
        <v>832</v>
      </c>
      <c r="D381" s="10"/>
      <c r="E381" s="23" t="s">
        <v>82</v>
      </c>
      <c r="F381" s="23" t="s">
        <v>82</v>
      </c>
      <c r="G381" s="8" t="s">
        <v>73</v>
      </c>
      <c r="H381" s="8" t="s">
        <v>13</v>
      </c>
      <c r="I381" s="24">
        <v>1</v>
      </c>
      <c r="J381" s="12">
        <v>22</v>
      </c>
      <c r="O381" s="27">
        <f t="shared" si="13"/>
        <v>22</v>
      </c>
      <c r="P381" s="25">
        <f t="shared" si="14"/>
        <v>22</v>
      </c>
      <c r="Q381" s="29"/>
    </row>
    <row r="382" spans="1:17" s="12" customFormat="1" ht="20" customHeight="1" x14ac:dyDescent="0.35">
      <c r="A382" s="8" t="s">
        <v>833</v>
      </c>
      <c r="B382" s="10" t="s">
        <v>834</v>
      </c>
      <c r="C382" s="10" t="s">
        <v>835</v>
      </c>
      <c r="D382" s="10"/>
      <c r="E382" s="23" t="s">
        <v>82</v>
      </c>
      <c r="F382" s="23" t="s">
        <v>82</v>
      </c>
      <c r="G382" s="8" t="s">
        <v>244</v>
      </c>
      <c r="H382" s="8" t="s">
        <v>13</v>
      </c>
      <c r="I382" s="24">
        <v>1.6</v>
      </c>
      <c r="J382" s="12">
        <v>50</v>
      </c>
      <c r="O382" s="27">
        <f t="shared" si="13"/>
        <v>50</v>
      </c>
      <c r="P382" s="25">
        <f t="shared" si="14"/>
        <v>80</v>
      </c>
      <c r="Q382" s="29"/>
    </row>
    <row r="383" spans="1:17" s="12" customFormat="1" ht="20" customHeight="1" x14ac:dyDescent="0.35">
      <c r="A383" s="10"/>
      <c r="B383" s="10" t="s">
        <v>836</v>
      </c>
      <c r="C383" s="10" t="s">
        <v>837</v>
      </c>
      <c r="D383" s="10"/>
      <c r="E383" s="23" t="s">
        <v>82</v>
      </c>
      <c r="F383" s="23" t="s">
        <v>82</v>
      </c>
      <c r="G383" s="8" t="s">
        <v>244</v>
      </c>
      <c r="H383" s="8" t="s">
        <v>13</v>
      </c>
      <c r="I383" s="24">
        <v>1.6</v>
      </c>
      <c r="O383" s="27">
        <f t="shared" si="13"/>
        <v>0</v>
      </c>
      <c r="P383" s="25">
        <f t="shared" si="14"/>
        <v>0</v>
      </c>
      <c r="Q383" s="29"/>
    </row>
    <row r="384" spans="1:17" s="12" customFormat="1" ht="20" customHeight="1" x14ac:dyDescent="0.35">
      <c r="A384" s="8" t="s">
        <v>839</v>
      </c>
      <c r="B384" s="10" t="s">
        <v>840</v>
      </c>
      <c r="C384" s="10" t="s">
        <v>841</v>
      </c>
      <c r="D384" s="10"/>
      <c r="E384" s="23" t="s">
        <v>40</v>
      </c>
      <c r="F384" s="23" t="s">
        <v>666</v>
      </c>
      <c r="G384" s="8" t="s">
        <v>244</v>
      </c>
      <c r="H384" s="8" t="s">
        <v>13</v>
      </c>
      <c r="I384" s="24">
        <f>95/27</f>
        <v>3.5185185185185186</v>
      </c>
      <c r="J384" s="12">
        <v>19</v>
      </c>
      <c r="O384" s="27">
        <f t="shared" si="13"/>
        <v>19</v>
      </c>
      <c r="P384" s="25">
        <f t="shared" si="14"/>
        <v>66.851851851851848</v>
      </c>
      <c r="Q384" s="29"/>
    </row>
    <row r="385" spans="1:17" s="12" customFormat="1" ht="20" customHeight="1" x14ac:dyDescent="0.35">
      <c r="A385" s="8"/>
      <c r="B385" s="10" t="s">
        <v>842</v>
      </c>
      <c r="C385" s="10" t="s">
        <v>841</v>
      </c>
      <c r="D385" s="10"/>
      <c r="E385" s="23" t="s">
        <v>82</v>
      </c>
      <c r="F385" s="23" t="s">
        <v>82</v>
      </c>
      <c r="G385" s="8" t="s">
        <v>244</v>
      </c>
      <c r="H385" s="8" t="s">
        <v>13</v>
      </c>
      <c r="I385" s="24">
        <v>1.6</v>
      </c>
      <c r="O385" s="27">
        <f t="shared" si="13"/>
        <v>0</v>
      </c>
      <c r="P385" s="25">
        <f t="shared" si="14"/>
        <v>0</v>
      </c>
      <c r="Q385" s="29"/>
    </row>
    <row r="386" spans="1:17" s="12" customFormat="1" ht="20" customHeight="1" x14ac:dyDescent="0.35">
      <c r="A386" s="8"/>
      <c r="B386" s="10" t="s">
        <v>843</v>
      </c>
      <c r="C386" s="10" t="s">
        <v>990</v>
      </c>
      <c r="D386" s="10"/>
      <c r="E386" s="33" t="s">
        <v>338</v>
      </c>
      <c r="F386" s="23" t="s">
        <v>666</v>
      </c>
      <c r="G386" s="8" t="s">
        <v>244</v>
      </c>
      <c r="H386" s="8" t="s">
        <v>13</v>
      </c>
      <c r="I386" s="24">
        <v>0</v>
      </c>
      <c r="O386" s="27">
        <f t="shared" si="13"/>
        <v>0</v>
      </c>
      <c r="P386" s="25">
        <f t="shared" si="14"/>
        <v>0</v>
      </c>
      <c r="Q386" s="29"/>
    </row>
    <row r="387" spans="1:17" s="12" customFormat="1" ht="20" customHeight="1" x14ac:dyDescent="0.35">
      <c r="A387" s="8" t="s">
        <v>844</v>
      </c>
      <c r="B387" s="10" t="s">
        <v>845</v>
      </c>
      <c r="C387" s="10" t="s">
        <v>846</v>
      </c>
      <c r="D387" s="10"/>
      <c r="E387" s="23" t="s">
        <v>82</v>
      </c>
      <c r="F387" s="8" t="s">
        <v>40</v>
      </c>
      <c r="G387" s="8" t="s">
        <v>73</v>
      </c>
      <c r="H387" s="8" t="s">
        <v>13</v>
      </c>
      <c r="I387" s="24">
        <v>1</v>
      </c>
      <c r="J387" s="12">
        <v>47</v>
      </c>
      <c r="O387" s="27">
        <f t="shared" si="13"/>
        <v>47</v>
      </c>
      <c r="P387" s="25">
        <f t="shared" si="14"/>
        <v>47</v>
      </c>
      <c r="Q387" s="29"/>
    </row>
    <row r="388" spans="1:17" s="12" customFormat="1" ht="20" customHeight="1" x14ac:dyDescent="0.35">
      <c r="A388" s="8" t="s">
        <v>847</v>
      </c>
      <c r="B388" s="10" t="s">
        <v>848</v>
      </c>
      <c r="C388" s="10" t="s">
        <v>849</v>
      </c>
      <c r="D388" s="10"/>
      <c r="E388" s="23" t="s">
        <v>82</v>
      </c>
      <c r="F388" s="8" t="s">
        <v>40</v>
      </c>
      <c r="G388" s="8" t="s">
        <v>73</v>
      </c>
      <c r="H388" s="8" t="s">
        <v>13</v>
      </c>
      <c r="I388" s="24">
        <v>1.9</v>
      </c>
      <c r="J388" s="12">
        <v>18</v>
      </c>
      <c r="O388" s="27">
        <f t="shared" si="13"/>
        <v>18</v>
      </c>
      <c r="P388" s="25">
        <f t="shared" si="14"/>
        <v>34.199999999999996</v>
      </c>
      <c r="Q388" s="29"/>
    </row>
    <row r="389" spans="1:17" s="12" customFormat="1" ht="20" customHeight="1" x14ac:dyDescent="0.35">
      <c r="A389" s="10"/>
      <c r="B389" s="10" t="s">
        <v>850</v>
      </c>
      <c r="C389" s="10" t="s">
        <v>1029</v>
      </c>
      <c r="D389" s="10"/>
      <c r="E389" s="8" t="s">
        <v>172</v>
      </c>
      <c r="F389" s="8" t="s">
        <v>172</v>
      </c>
      <c r="G389" s="11" t="s">
        <v>838</v>
      </c>
      <c r="H389" s="8"/>
      <c r="I389" s="24">
        <v>0</v>
      </c>
      <c r="J389" s="12">
        <v>5</v>
      </c>
      <c r="O389" s="27">
        <f t="shared" si="13"/>
        <v>5</v>
      </c>
      <c r="P389" s="25">
        <f t="shared" si="14"/>
        <v>0</v>
      </c>
      <c r="Q389" s="29"/>
    </row>
    <row r="390" spans="1:17" s="12" customFormat="1" ht="20" customHeight="1" x14ac:dyDescent="0.35">
      <c r="A390" s="10"/>
      <c r="B390" s="10" t="s">
        <v>851</v>
      </c>
      <c r="C390" s="10" t="s">
        <v>852</v>
      </c>
      <c r="D390" s="10"/>
      <c r="E390" s="8" t="s">
        <v>82</v>
      </c>
      <c r="F390" s="8" t="s">
        <v>82</v>
      </c>
      <c r="G390" s="11" t="s">
        <v>838</v>
      </c>
      <c r="H390" s="8"/>
      <c r="I390" s="24">
        <v>0</v>
      </c>
      <c r="O390" s="27">
        <f t="shared" si="13"/>
        <v>0</v>
      </c>
      <c r="P390" s="25">
        <f t="shared" si="14"/>
        <v>0</v>
      </c>
      <c r="Q390" s="29"/>
    </row>
    <row r="391" spans="1:17" s="12" customFormat="1" ht="20" customHeight="1" x14ac:dyDescent="0.35">
      <c r="A391" s="8" t="s">
        <v>853</v>
      </c>
      <c r="B391" s="10" t="s">
        <v>854</v>
      </c>
      <c r="C391" s="10" t="s">
        <v>855</v>
      </c>
      <c r="D391" s="10" t="s">
        <v>1021</v>
      </c>
      <c r="E391" s="23" t="s">
        <v>82</v>
      </c>
      <c r="F391" s="8" t="s">
        <v>40</v>
      </c>
      <c r="G391" s="8" t="s">
        <v>73</v>
      </c>
      <c r="H391" s="8" t="s">
        <v>13</v>
      </c>
      <c r="I391" s="24">
        <f>9/3</f>
        <v>3</v>
      </c>
      <c r="O391" s="27">
        <f t="shared" si="13"/>
        <v>0</v>
      </c>
      <c r="P391" s="25">
        <f t="shared" si="14"/>
        <v>0</v>
      </c>
      <c r="Q391" s="29"/>
    </row>
    <row r="392" spans="1:17" s="12" customFormat="1" ht="20" customHeight="1" x14ac:dyDescent="0.35">
      <c r="A392" s="10"/>
      <c r="B392" s="10" t="s">
        <v>856</v>
      </c>
      <c r="C392" s="10" t="s">
        <v>857</v>
      </c>
      <c r="D392" s="10" t="s">
        <v>1021</v>
      </c>
      <c r="E392" s="8"/>
      <c r="F392" s="8" t="s">
        <v>82</v>
      </c>
      <c r="G392" s="11" t="s">
        <v>73</v>
      </c>
      <c r="H392" s="8"/>
      <c r="I392" s="24"/>
      <c r="O392" s="27">
        <f t="shared" si="13"/>
        <v>0</v>
      </c>
      <c r="P392" s="25">
        <f t="shared" si="14"/>
        <v>0</v>
      </c>
      <c r="Q392" s="29"/>
    </row>
    <row r="393" spans="1:17" s="12" customFormat="1" ht="20" customHeight="1" x14ac:dyDescent="0.35">
      <c r="A393" s="10" t="s">
        <v>858</v>
      </c>
      <c r="B393" s="10" t="s">
        <v>859</v>
      </c>
      <c r="C393" s="10" t="s">
        <v>860</v>
      </c>
      <c r="D393" s="10"/>
      <c r="E393" s="23" t="s">
        <v>82</v>
      </c>
      <c r="F393" s="8" t="s">
        <v>40</v>
      </c>
      <c r="G393" s="8" t="s">
        <v>861</v>
      </c>
      <c r="H393" s="8" t="s">
        <v>85</v>
      </c>
      <c r="I393" s="24"/>
      <c r="O393" s="27">
        <f t="shared" si="13"/>
        <v>0</v>
      </c>
      <c r="P393" s="25">
        <f t="shared" si="14"/>
        <v>0</v>
      </c>
      <c r="Q393" s="29"/>
    </row>
    <row r="394" spans="1:17" s="12" customFormat="1" ht="20" customHeight="1" x14ac:dyDescent="0.35">
      <c r="A394" s="8" t="s">
        <v>862</v>
      </c>
      <c r="B394" s="10" t="s">
        <v>863</v>
      </c>
      <c r="C394" s="10" t="s">
        <v>991</v>
      </c>
      <c r="D394" s="10" t="s">
        <v>1019</v>
      </c>
      <c r="E394" s="23" t="s">
        <v>10</v>
      </c>
      <c r="F394" s="8" t="s">
        <v>40</v>
      </c>
      <c r="G394" s="8" t="s">
        <v>864</v>
      </c>
      <c r="H394" s="8" t="s">
        <v>865</v>
      </c>
      <c r="I394" s="24">
        <v>0.4</v>
      </c>
      <c r="O394" s="27">
        <f t="shared" si="13"/>
        <v>0</v>
      </c>
      <c r="P394" s="25">
        <f t="shared" si="14"/>
        <v>0</v>
      </c>
      <c r="Q394" s="29"/>
    </row>
    <row r="395" spans="1:17" s="12" customFormat="1" ht="20" customHeight="1" x14ac:dyDescent="0.35">
      <c r="A395" s="8"/>
      <c r="B395" s="9" t="s">
        <v>866</v>
      </c>
      <c r="C395" s="10" t="s">
        <v>937</v>
      </c>
      <c r="D395" s="10"/>
      <c r="E395" s="8" t="s">
        <v>50</v>
      </c>
      <c r="F395" s="8" t="s">
        <v>50</v>
      </c>
      <c r="G395" s="11" t="s">
        <v>244</v>
      </c>
      <c r="H395" s="11" t="s">
        <v>27</v>
      </c>
      <c r="I395" s="24"/>
      <c r="J395" s="12">
        <v>18</v>
      </c>
      <c r="O395" s="27">
        <f t="shared" si="13"/>
        <v>18</v>
      </c>
      <c r="P395" s="25">
        <f t="shared" si="14"/>
        <v>0</v>
      </c>
      <c r="Q395" s="29"/>
    </row>
    <row r="396" spans="1:17" s="12" customFormat="1" ht="20" customHeight="1" x14ac:dyDescent="0.35">
      <c r="A396" s="10"/>
      <c r="B396" s="10" t="s">
        <v>955</v>
      </c>
      <c r="C396" s="10" t="s">
        <v>992</v>
      </c>
      <c r="D396" s="10"/>
      <c r="E396" s="23" t="s">
        <v>10</v>
      </c>
      <c r="F396" s="8" t="s">
        <v>40</v>
      </c>
      <c r="G396" s="8" t="s">
        <v>864</v>
      </c>
      <c r="H396" s="8" t="s">
        <v>865</v>
      </c>
      <c r="I396" s="24"/>
      <c r="J396" s="12">
        <v>3</v>
      </c>
      <c r="O396" s="27">
        <f t="shared" si="13"/>
        <v>3</v>
      </c>
      <c r="P396" s="25">
        <f t="shared" si="14"/>
        <v>0</v>
      </c>
      <c r="Q396" s="29"/>
    </row>
    <row r="397" spans="1:17" s="12" customFormat="1" ht="20" customHeight="1" x14ac:dyDescent="0.35">
      <c r="A397" s="10"/>
      <c r="B397" s="9"/>
      <c r="C397" s="9" t="s">
        <v>1045</v>
      </c>
      <c r="D397" s="10"/>
      <c r="E397" s="8"/>
      <c r="F397" s="8"/>
      <c r="G397" s="11" t="s">
        <v>73</v>
      </c>
      <c r="H397" s="10"/>
      <c r="I397" s="24"/>
      <c r="J397" s="12">
        <v>1.8</v>
      </c>
      <c r="O397" s="27">
        <f t="shared" si="13"/>
        <v>1.8</v>
      </c>
      <c r="P397" s="25">
        <f t="shared" si="14"/>
        <v>0</v>
      </c>
      <c r="Q397" s="29"/>
    </row>
    <row r="398" spans="1:17" s="12" customFormat="1" ht="20" customHeight="1" x14ac:dyDescent="0.35">
      <c r="A398" s="10"/>
      <c r="B398" s="9"/>
      <c r="C398" s="9" t="s">
        <v>1005</v>
      </c>
      <c r="D398" s="10" t="s">
        <v>1024</v>
      </c>
      <c r="E398" s="8"/>
      <c r="F398" s="8"/>
      <c r="G398" s="11" t="s">
        <v>52</v>
      </c>
      <c r="H398" s="10"/>
      <c r="I398" s="24"/>
      <c r="O398" s="27">
        <f t="shared" si="13"/>
        <v>0</v>
      </c>
      <c r="P398" s="25">
        <f t="shared" si="14"/>
        <v>0</v>
      </c>
      <c r="Q398" s="29"/>
    </row>
    <row r="399" spans="1:17" s="12" customFormat="1" ht="20" customHeight="1" x14ac:dyDescent="0.35">
      <c r="A399" s="8" t="s">
        <v>867</v>
      </c>
      <c r="B399" s="10" t="s">
        <v>868</v>
      </c>
      <c r="C399" s="13" t="s">
        <v>869</v>
      </c>
      <c r="D399" s="10"/>
      <c r="E399" s="23" t="s">
        <v>82</v>
      </c>
      <c r="F399" s="8" t="s">
        <v>870</v>
      </c>
      <c r="G399" s="8" t="s">
        <v>871</v>
      </c>
      <c r="H399" s="8" t="s">
        <v>105</v>
      </c>
      <c r="I399" s="24">
        <f>19.2/12</f>
        <v>1.5999999999999999</v>
      </c>
      <c r="J399" s="12">
        <v>11</v>
      </c>
      <c r="K399" s="12">
        <v>72</v>
      </c>
      <c r="O399" s="27">
        <f t="shared" si="13"/>
        <v>83</v>
      </c>
      <c r="P399" s="25">
        <f t="shared" si="14"/>
        <v>132.79999999999998</v>
      </c>
      <c r="Q399" s="29"/>
    </row>
    <row r="400" spans="1:17" s="12" customFormat="1" ht="20" customHeight="1" x14ac:dyDescent="0.35">
      <c r="A400" s="10"/>
      <c r="B400" s="10" t="s">
        <v>872</v>
      </c>
      <c r="C400" s="13" t="s">
        <v>869</v>
      </c>
      <c r="D400" s="10"/>
      <c r="E400" s="23" t="s">
        <v>82</v>
      </c>
      <c r="F400" s="8" t="s">
        <v>982</v>
      </c>
      <c r="G400" s="8" t="s">
        <v>871</v>
      </c>
      <c r="H400" s="8" t="s">
        <v>528</v>
      </c>
      <c r="I400" s="24">
        <v>1.6</v>
      </c>
      <c r="J400" s="12">
        <v>10</v>
      </c>
      <c r="K400" s="12">
        <v>60</v>
      </c>
      <c r="O400" s="27">
        <f t="shared" si="13"/>
        <v>70</v>
      </c>
      <c r="P400" s="25">
        <f t="shared" si="14"/>
        <v>112</v>
      </c>
      <c r="Q400" s="29"/>
    </row>
    <row r="401" spans="1:17" s="12" customFormat="1" ht="20" customHeight="1" x14ac:dyDescent="0.35">
      <c r="A401" s="10"/>
      <c r="B401" s="10" t="s">
        <v>873</v>
      </c>
      <c r="C401" s="13" t="s">
        <v>869</v>
      </c>
      <c r="D401" s="10"/>
      <c r="E401" s="23" t="s">
        <v>82</v>
      </c>
      <c r="F401" s="8" t="s">
        <v>983</v>
      </c>
      <c r="G401" s="8" t="s">
        <v>871</v>
      </c>
      <c r="H401" s="8" t="s">
        <v>528</v>
      </c>
      <c r="I401" s="24">
        <v>1.6</v>
      </c>
      <c r="J401" s="12">
        <v>5</v>
      </c>
      <c r="K401" s="12">
        <v>60</v>
      </c>
      <c r="O401" s="27">
        <f t="shared" si="13"/>
        <v>65</v>
      </c>
      <c r="P401" s="25">
        <f t="shared" si="14"/>
        <v>104</v>
      </c>
      <c r="Q401" s="29"/>
    </row>
    <row r="402" spans="1:17" s="12" customFormat="1" ht="20" customHeight="1" x14ac:dyDescent="0.35">
      <c r="A402" s="10"/>
      <c r="B402" s="10" t="s">
        <v>874</v>
      </c>
      <c r="C402" s="13" t="s">
        <v>869</v>
      </c>
      <c r="D402" s="10"/>
      <c r="E402" s="23" t="s">
        <v>82</v>
      </c>
      <c r="F402" s="8" t="s">
        <v>875</v>
      </c>
      <c r="G402" s="8" t="s">
        <v>871</v>
      </c>
      <c r="H402" s="8" t="s">
        <v>24</v>
      </c>
      <c r="I402" s="24">
        <f>30/12</f>
        <v>2.5</v>
      </c>
      <c r="J402" s="12">
        <v>3</v>
      </c>
      <c r="K402" s="12">
        <v>24</v>
      </c>
      <c r="O402" s="27">
        <f t="shared" si="13"/>
        <v>27</v>
      </c>
      <c r="P402" s="25">
        <f t="shared" si="14"/>
        <v>67.5</v>
      </c>
      <c r="Q402" s="29"/>
    </row>
    <row r="403" spans="1:17" s="12" customFormat="1" ht="20" customHeight="1" x14ac:dyDescent="0.35">
      <c r="A403" s="10"/>
      <c r="B403" s="10" t="s">
        <v>876</v>
      </c>
      <c r="C403" s="13" t="s">
        <v>877</v>
      </c>
      <c r="D403" s="10"/>
      <c r="E403" s="8" t="s">
        <v>82</v>
      </c>
      <c r="F403" s="8" t="s">
        <v>870</v>
      </c>
      <c r="G403" s="8" t="s">
        <v>878</v>
      </c>
      <c r="H403" s="8" t="s">
        <v>528</v>
      </c>
      <c r="I403" s="24">
        <f>28/1000*400</f>
        <v>11.200000000000001</v>
      </c>
      <c r="O403" s="27">
        <f t="shared" si="13"/>
        <v>0</v>
      </c>
      <c r="P403" s="25">
        <f t="shared" si="14"/>
        <v>0</v>
      </c>
      <c r="Q403" s="29"/>
    </row>
    <row r="404" spans="1:17" s="12" customFormat="1" ht="20" customHeight="1" x14ac:dyDescent="0.35">
      <c r="A404" s="10"/>
      <c r="B404" s="10" t="s">
        <v>879</v>
      </c>
      <c r="C404" s="13" t="s">
        <v>877</v>
      </c>
      <c r="D404" s="10"/>
      <c r="E404" s="33" t="s">
        <v>82</v>
      </c>
      <c r="F404" s="8" t="s">
        <v>982</v>
      </c>
      <c r="G404" s="8" t="s">
        <v>878</v>
      </c>
      <c r="H404" s="8" t="s">
        <v>528</v>
      </c>
      <c r="I404" s="24"/>
      <c r="O404" s="27">
        <f t="shared" si="13"/>
        <v>0</v>
      </c>
      <c r="P404" s="25">
        <f t="shared" si="14"/>
        <v>0</v>
      </c>
      <c r="Q404" s="29"/>
    </row>
    <row r="405" spans="1:17" s="12" customFormat="1" ht="20" customHeight="1" x14ac:dyDescent="0.35">
      <c r="A405" s="10"/>
      <c r="B405" s="10" t="s">
        <v>880</v>
      </c>
      <c r="C405" s="13" t="s">
        <v>877</v>
      </c>
      <c r="D405" s="10"/>
      <c r="E405" s="33"/>
      <c r="F405" s="8" t="s">
        <v>983</v>
      </c>
      <c r="G405" s="8" t="s">
        <v>878</v>
      </c>
      <c r="H405" s="8" t="s">
        <v>528</v>
      </c>
      <c r="I405" s="24"/>
      <c r="O405" s="27">
        <f t="shared" si="13"/>
        <v>0</v>
      </c>
      <c r="P405" s="25">
        <f t="shared" si="14"/>
        <v>0</v>
      </c>
      <c r="Q405" s="29"/>
    </row>
    <row r="406" spans="1:17" s="12" customFormat="1" ht="20" customHeight="1" x14ac:dyDescent="0.35">
      <c r="A406" s="10"/>
      <c r="B406" s="10"/>
      <c r="C406" s="13" t="s">
        <v>877</v>
      </c>
      <c r="D406" s="10"/>
      <c r="E406" s="33"/>
      <c r="F406" s="8" t="s">
        <v>1049</v>
      </c>
      <c r="G406" s="8" t="s">
        <v>1052</v>
      </c>
      <c r="H406" s="8" t="s">
        <v>528</v>
      </c>
      <c r="I406" s="24"/>
      <c r="J406" s="12">
        <v>5</v>
      </c>
      <c r="O406" s="27"/>
      <c r="P406" s="25"/>
      <c r="Q406" s="29"/>
    </row>
    <row r="407" spans="1:17" s="12" customFormat="1" ht="20" customHeight="1" x14ac:dyDescent="0.35">
      <c r="A407" s="10"/>
      <c r="B407" s="9"/>
      <c r="C407" s="13" t="s">
        <v>877</v>
      </c>
      <c r="D407" s="10"/>
      <c r="E407" s="8"/>
      <c r="F407" s="8" t="s">
        <v>924</v>
      </c>
      <c r="G407" s="11" t="s">
        <v>73</v>
      </c>
      <c r="H407" s="11" t="s">
        <v>528</v>
      </c>
      <c r="I407" s="24"/>
      <c r="O407" s="27">
        <f t="shared" si="13"/>
        <v>0</v>
      </c>
      <c r="P407" s="25">
        <f t="shared" si="14"/>
        <v>0</v>
      </c>
      <c r="Q407" s="29"/>
    </row>
    <row r="408" spans="1:17" s="12" customFormat="1" ht="20" customHeight="1" x14ac:dyDescent="0.35">
      <c r="A408" s="10"/>
      <c r="B408" s="9"/>
      <c r="C408" s="13" t="s">
        <v>877</v>
      </c>
      <c r="D408" s="10"/>
      <c r="E408" s="8"/>
      <c r="F408" s="8" t="s">
        <v>925</v>
      </c>
      <c r="G408" s="11" t="s">
        <v>73</v>
      </c>
      <c r="H408" s="11" t="s">
        <v>528</v>
      </c>
      <c r="I408" s="24"/>
      <c r="J408" s="12">
        <v>1</v>
      </c>
      <c r="O408" s="27">
        <f t="shared" si="13"/>
        <v>1</v>
      </c>
      <c r="P408" s="25">
        <f t="shared" si="14"/>
        <v>0</v>
      </c>
      <c r="Q408" s="29"/>
    </row>
    <row r="409" spans="1:17" s="14" customFormat="1" ht="20" customHeight="1" x14ac:dyDescent="0.35">
      <c r="A409" s="10"/>
      <c r="B409" s="10" t="s">
        <v>881</v>
      </c>
      <c r="C409" s="10" t="s">
        <v>882</v>
      </c>
      <c r="D409" s="10"/>
      <c r="E409" s="10"/>
      <c r="F409" s="8" t="s">
        <v>875</v>
      </c>
      <c r="G409" s="8" t="s">
        <v>883</v>
      </c>
      <c r="H409" s="8" t="s">
        <v>528</v>
      </c>
      <c r="I409" s="24">
        <v>13.5</v>
      </c>
      <c r="J409" s="12"/>
      <c r="O409" s="27">
        <f t="shared" si="13"/>
        <v>0</v>
      </c>
      <c r="P409" s="25">
        <f t="shared" si="14"/>
        <v>0</v>
      </c>
      <c r="Q409" s="29"/>
    </row>
    <row r="410" spans="1:17" s="14" customFormat="1" ht="20" customHeight="1" x14ac:dyDescent="0.35">
      <c r="A410" s="8"/>
      <c r="B410" s="10" t="s">
        <v>884</v>
      </c>
      <c r="C410" s="10" t="s">
        <v>885</v>
      </c>
      <c r="D410" s="10"/>
      <c r="E410" s="8" t="s">
        <v>82</v>
      </c>
      <c r="F410" s="8" t="s">
        <v>886</v>
      </c>
      <c r="G410" s="8" t="s">
        <v>887</v>
      </c>
      <c r="H410" s="8" t="s">
        <v>528</v>
      </c>
      <c r="I410" s="24">
        <v>10.5</v>
      </c>
      <c r="J410" s="12">
        <v>1</v>
      </c>
      <c r="O410" s="27">
        <f t="shared" si="13"/>
        <v>1</v>
      </c>
      <c r="P410" s="25">
        <f t="shared" si="14"/>
        <v>10.5</v>
      </c>
      <c r="Q410" s="29"/>
    </row>
    <row r="411" spans="1:17" s="14" customFormat="1" ht="20" customHeight="1" x14ac:dyDescent="0.35">
      <c r="A411" s="8"/>
      <c r="B411" s="10" t="s">
        <v>888</v>
      </c>
      <c r="C411" s="10" t="s">
        <v>885</v>
      </c>
      <c r="D411" s="10"/>
      <c r="E411" s="10"/>
      <c r="F411" s="8" t="s">
        <v>198</v>
      </c>
      <c r="G411" s="8" t="s">
        <v>887</v>
      </c>
      <c r="H411" s="8" t="s">
        <v>528</v>
      </c>
      <c r="I411" s="24"/>
      <c r="J411" s="12">
        <v>2</v>
      </c>
      <c r="O411" s="27">
        <f t="shared" si="13"/>
        <v>2</v>
      </c>
      <c r="P411" s="25">
        <f t="shared" si="14"/>
        <v>0</v>
      </c>
      <c r="Q411" s="29"/>
    </row>
    <row r="412" spans="1:17" s="14" customFormat="1" ht="20" customHeight="1" x14ac:dyDescent="0.35">
      <c r="A412" s="8"/>
      <c r="B412" s="10" t="s">
        <v>889</v>
      </c>
      <c r="C412" s="10" t="s">
        <v>885</v>
      </c>
      <c r="D412" s="10"/>
      <c r="E412" s="10"/>
      <c r="F412" s="8" t="s">
        <v>890</v>
      </c>
      <c r="G412" s="8" t="s">
        <v>887</v>
      </c>
      <c r="H412" s="8" t="s">
        <v>528</v>
      </c>
      <c r="I412" s="24"/>
      <c r="J412" s="12">
        <v>3</v>
      </c>
      <c r="O412" s="27">
        <f t="shared" si="13"/>
        <v>3</v>
      </c>
      <c r="P412" s="25">
        <f t="shared" si="14"/>
        <v>0</v>
      </c>
      <c r="Q412" s="29"/>
    </row>
    <row r="413" spans="1:17" s="14" customFormat="1" ht="20" customHeight="1" x14ac:dyDescent="0.35">
      <c r="A413" s="8"/>
      <c r="B413" s="10" t="s">
        <v>891</v>
      </c>
      <c r="C413" s="10" t="s">
        <v>885</v>
      </c>
      <c r="D413" s="10"/>
      <c r="E413" s="10"/>
      <c r="F413" s="8" t="s">
        <v>892</v>
      </c>
      <c r="G413" s="8" t="s">
        <v>887</v>
      </c>
      <c r="H413" s="8" t="s">
        <v>528</v>
      </c>
      <c r="I413" s="24">
        <v>13</v>
      </c>
      <c r="J413" s="12">
        <v>2</v>
      </c>
      <c r="K413" s="12">
        <v>8</v>
      </c>
      <c r="L413" s="12"/>
      <c r="O413" s="27">
        <f t="shared" si="13"/>
        <v>10</v>
      </c>
      <c r="P413" s="25">
        <f t="shared" si="14"/>
        <v>130</v>
      </c>
      <c r="Q413" s="29"/>
    </row>
    <row r="414" spans="1:17" s="14" customFormat="1" ht="20" customHeight="1" x14ac:dyDescent="0.35">
      <c r="A414" s="8"/>
      <c r="B414" s="10" t="s">
        <v>893</v>
      </c>
      <c r="C414" s="10" t="s">
        <v>885</v>
      </c>
      <c r="D414" s="10"/>
      <c r="E414" s="8" t="s">
        <v>82</v>
      </c>
      <c r="F414" s="34" t="s">
        <v>894</v>
      </c>
      <c r="G414" s="8" t="s">
        <v>887</v>
      </c>
      <c r="H414" s="8" t="s">
        <v>528</v>
      </c>
      <c r="I414" s="24">
        <v>15</v>
      </c>
      <c r="J414" s="12">
        <v>3</v>
      </c>
      <c r="K414" s="14">
        <v>6</v>
      </c>
      <c r="O414" s="27">
        <f t="shared" si="13"/>
        <v>9</v>
      </c>
      <c r="P414" s="25">
        <f t="shared" si="14"/>
        <v>135</v>
      </c>
      <c r="Q414" s="29"/>
    </row>
    <row r="415" spans="1:17" s="14" customFormat="1" ht="20" customHeight="1" x14ac:dyDescent="0.35">
      <c r="A415" s="8" t="s">
        <v>895</v>
      </c>
      <c r="B415" s="10" t="s">
        <v>896</v>
      </c>
      <c r="C415" s="10" t="s">
        <v>885</v>
      </c>
      <c r="D415" s="10"/>
      <c r="E415" s="23" t="s">
        <v>984</v>
      </c>
      <c r="F415" s="8" t="s">
        <v>897</v>
      </c>
      <c r="G415" s="8" t="s">
        <v>887</v>
      </c>
      <c r="H415" s="8" t="s">
        <v>528</v>
      </c>
      <c r="I415" s="24"/>
      <c r="J415" s="12">
        <v>3</v>
      </c>
      <c r="O415" s="27">
        <f t="shared" si="13"/>
        <v>3</v>
      </c>
      <c r="P415" s="25">
        <f t="shared" si="14"/>
        <v>0</v>
      </c>
      <c r="Q415" s="29"/>
    </row>
    <row r="416" spans="1:17" s="14" customFormat="1" ht="20" customHeight="1" x14ac:dyDescent="0.35">
      <c r="A416" s="8"/>
      <c r="B416" s="10" t="s">
        <v>898</v>
      </c>
      <c r="C416" s="10" t="s">
        <v>885</v>
      </c>
      <c r="D416" s="10"/>
      <c r="E416" s="10"/>
      <c r="F416" s="35" t="s">
        <v>899</v>
      </c>
      <c r="G416" s="8" t="s">
        <v>900</v>
      </c>
      <c r="H416" s="8" t="s">
        <v>528</v>
      </c>
      <c r="I416" s="24"/>
      <c r="J416" s="12"/>
      <c r="O416" s="27">
        <f t="shared" si="13"/>
        <v>0</v>
      </c>
      <c r="P416" s="25">
        <f t="shared" si="14"/>
        <v>0</v>
      </c>
      <c r="Q416" s="29"/>
    </row>
    <row r="417" spans="1:17" s="14" customFormat="1" ht="20" customHeight="1" x14ac:dyDescent="0.35">
      <c r="A417" s="8"/>
      <c r="B417" s="10" t="s">
        <v>901</v>
      </c>
      <c r="C417" s="10" t="s">
        <v>885</v>
      </c>
      <c r="D417" s="10"/>
      <c r="E417" s="23" t="s">
        <v>984</v>
      </c>
      <c r="F417" s="8" t="s">
        <v>897</v>
      </c>
      <c r="G417" s="8" t="s">
        <v>900</v>
      </c>
      <c r="H417" s="8" t="s">
        <v>528</v>
      </c>
      <c r="I417" s="24"/>
      <c r="J417" s="12"/>
      <c r="O417" s="27">
        <f t="shared" si="13"/>
        <v>0</v>
      </c>
      <c r="P417" s="25">
        <f t="shared" si="14"/>
        <v>0</v>
      </c>
      <c r="Q417" s="29"/>
    </row>
    <row r="418" spans="1:17" s="14" customFormat="1" ht="20" customHeight="1" x14ac:dyDescent="0.35">
      <c r="A418" s="8"/>
      <c r="B418" s="10" t="s">
        <v>902</v>
      </c>
      <c r="C418" s="10" t="s">
        <v>885</v>
      </c>
      <c r="D418" s="10"/>
      <c r="E418" s="23" t="s">
        <v>984</v>
      </c>
      <c r="F418" s="8" t="s">
        <v>903</v>
      </c>
      <c r="G418" s="8" t="s">
        <v>900</v>
      </c>
      <c r="H418" s="8" t="s">
        <v>528</v>
      </c>
      <c r="I418" s="24"/>
      <c r="J418" s="12"/>
      <c r="O418" s="27">
        <f t="shared" si="13"/>
        <v>0</v>
      </c>
      <c r="P418" s="25">
        <f t="shared" si="14"/>
        <v>0</v>
      </c>
      <c r="Q418" s="29"/>
    </row>
    <row r="419" spans="1:17" s="14" customFormat="1" ht="20" customHeight="1" x14ac:dyDescent="0.35">
      <c r="A419" s="8"/>
      <c r="B419" s="10" t="s">
        <v>904</v>
      </c>
      <c r="C419" s="10" t="s">
        <v>885</v>
      </c>
      <c r="D419" s="10"/>
      <c r="E419" s="23" t="s">
        <v>984</v>
      </c>
      <c r="F419" s="8" t="s">
        <v>905</v>
      </c>
      <c r="G419" s="8" t="s">
        <v>900</v>
      </c>
      <c r="H419" s="8" t="s">
        <v>528</v>
      </c>
      <c r="I419" s="24"/>
      <c r="J419" s="12"/>
      <c r="O419" s="27">
        <f t="shared" si="13"/>
        <v>0</v>
      </c>
      <c r="P419" s="25">
        <f t="shared" si="14"/>
        <v>0</v>
      </c>
      <c r="Q419" s="29"/>
    </row>
    <row r="420" spans="1:17" s="14" customFormat="1" ht="20" customHeight="1" x14ac:dyDescent="0.35">
      <c r="A420" s="8"/>
      <c r="B420" s="10" t="s">
        <v>906</v>
      </c>
      <c r="C420" s="10" t="s">
        <v>885</v>
      </c>
      <c r="D420" s="10"/>
      <c r="E420" s="10"/>
      <c r="F420" s="35" t="s">
        <v>907</v>
      </c>
      <c r="G420" s="8" t="s">
        <v>887</v>
      </c>
      <c r="H420" s="8" t="s">
        <v>528</v>
      </c>
      <c r="I420" s="24"/>
      <c r="J420" s="12">
        <v>5</v>
      </c>
      <c r="O420" s="27">
        <f t="shared" si="13"/>
        <v>5</v>
      </c>
      <c r="P420" s="25">
        <f t="shared" si="14"/>
        <v>0</v>
      </c>
      <c r="Q420" s="29"/>
    </row>
    <row r="421" spans="1:17" s="14" customFormat="1" ht="20" customHeight="1" x14ac:dyDescent="0.35">
      <c r="A421" s="10"/>
      <c r="B421" s="10" t="s">
        <v>908</v>
      </c>
      <c r="C421" s="10" t="s">
        <v>909</v>
      </c>
      <c r="D421" s="10"/>
      <c r="E421" s="34"/>
      <c r="F421" s="34" t="s">
        <v>985</v>
      </c>
      <c r="G421" s="34" t="s">
        <v>986</v>
      </c>
      <c r="H421" s="34" t="s">
        <v>138</v>
      </c>
      <c r="I421" s="24"/>
      <c r="J421" s="12"/>
      <c r="O421" s="27">
        <f t="shared" si="13"/>
        <v>0</v>
      </c>
      <c r="P421" s="25">
        <f t="shared" si="14"/>
        <v>0</v>
      </c>
      <c r="Q421" s="29"/>
    </row>
    <row r="422" spans="1:17" s="14" customFormat="1" ht="20" customHeight="1" x14ac:dyDescent="0.35">
      <c r="A422" s="10"/>
      <c r="B422" s="10" t="s">
        <v>910</v>
      </c>
      <c r="C422" s="10" t="s">
        <v>909</v>
      </c>
      <c r="D422" s="10"/>
      <c r="E422" s="34"/>
      <c r="F422" s="34" t="s">
        <v>985</v>
      </c>
      <c r="G422" s="34" t="s">
        <v>392</v>
      </c>
      <c r="H422" s="34" t="s">
        <v>138</v>
      </c>
      <c r="I422" s="24"/>
      <c r="J422" s="12"/>
      <c r="O422" s="27">
        <f t="shared" si="13"/>
        <v>0</v>
      </c>
      <c r="P422" s="25">
        <f t="shared" si="14"/>
        <v>0</v>
      </c>
      <c r="Q422" s="29"/>
    </row>
    <row r="423" spans="1:17" s="14" customFormat="1" ht="20" customHeight="1" x14ac:dyDescent="0.35">
      <c r="A423" s="10"/>
      <c r="B423" s="10" t="s">
        <v>911</v>
      </c>
      <c r="C423" s="10" t="s">
        <v>885</v>
      </c>
      <c r="D423" s="10"/>
      <c r="E423" s="10"/>
      <c r="F423" s="8" t="s">
        <v>987</v>
      </c>
      <c r="G423" s="11" t="s">
        <v>912</v>
      </c>
      <c r="H423" s="11" t="s">
        <v>751</v>
      </c>
      <c r="I423" s="24">
        <v>12</v>
      </c>
      <c r="J423" s="12">
        <v>1</v>
      </c>
      <c r="K423" s="12">
        <v>15</v>
      </c>
      <c r="O423" s="27">
        <f t="shared" si="13"/>
        <v>16</v>
      </c>
      <c r="P423" s="25">
        <f t="shared" si="14"/>
        <v>192</v>
      </c>
      <c r="Q423" s="29"/>
    </row>
    <row r="424" spans="1:17" s="14" customFormat="1" ht="20" customHeight="1" x14ac:dyDescent="0.35">
      <c r="A424" s="10"/>
      <c r="B424" s="10" t="s">
        <v>913</v>
      </c>
      <c r="C424" s="10" t="s">
        <v>885</v>
      </c>
      <c r="D424" s="10"/>
      <c r="E424" s="10"/>
      <c r="F424" s="8" t="s">
        <v>914</v>
      </c>
      <c r="G424" s="11" t="s">
        <v>912</v>
      </c>
      <c r="H424" s="11" t="s">
        <v>751</v>
      </c>
      <c r="I424" s="24"/>
      <c r="J424" s="12">
        <v>4</v>
      </c>
      <c r="K424" s="10">
        <v>3</v>
      </c>
      <c r="O424" s="27">
        <f t="shared" si="13"/>
        <v>7</v>
      </c>
      <c r="P424" s="25">
        <f t="shared" si="14"/>
        <v>0</v>
      </c>
      <c r="Q424" s="29"/>
    </row>
    <row r="425" spans="1:17" s="14" customFormat="1" ht="20" customHeight="1" x14ac:dyDescent="0.35">
      <c r="A425" s="10"/>
      <c r="B425" s="10" t="s">
        <v>915</v>
      </c>
      <c r="C425" s="10" t="s">
        <v>885</v>
      </c>
      <c r="D425" s="10"/>
      <c r="E425" s="10"/>
      <c r="F425" s="8" t="s">
        <v>894</v>
      </c>
      <c r="G425" s="11" t="s">
        <v>916</v>
      </c>
      <c r="H425" s="11" t="s">
        <v>751</v>
      </c>
      <c r="I425" s="24"/>
      <c r="J425" s="12"/>
      <c r="O425" s="27">
        <f t="shared" si="13"/>
        <v>0</v>
      </c>
      <c r="P425" s="25">
        <f t="shared" si="14"/>
        <v>0</v>
      </c>
      <c r="Q425" s="29"/>
    </row>
    <row r="426" spans="1:17" s="32" customFormat="1" ht="20" customHeight="1" x14ac:dyDescent="0.35">
      <c r="A426" s="31"/>
      <c r="B426" s="10" t="s">
        <v>980</v>
      </c>
      <c r="C426" s="10" t="s">
        <v>981</v>
      </c>
      <c r="D426" s="10"/>
      <c r="E426" s="8" t="s">
        <v>10</v>
      </c>
      <c r="F426" s="8" t="s">
        <v>988</v>
      </c>
      <c r="G426" s="34" t="s">
        <v>989</v>
      </c>
      <c r="H426" s="11" t="s">
        <v>138</v>
      </c>
      <c r="I426" s="24">
        <v>22.8</v>
      </c>
      <c r="J426" s="12">
        <v>1</v>
      </c>
      <c r="K426" s="14"/>
      <c r="L426" s="14"/>
      <c r="M426" s="14"/>
      <c r="N426" s="14"/>
      <c r="O426" s="27">
        <f t="shared" ref="O426" si="15">SUM(J426:N426)</f>
        <v>1</v>
      </c>
      <c r="P426" s="25">
        <f t="shared" ref="P426" si="16">O426*I426</f>
        <v>22.8</v>
      </c>
      <c r="Q426"/>
    </row>
    <row r="427" spans="1:17" s="32" customFormat="1" ht="20" customHeight="1" x14ac:dyDescent="0.35">
      <c r="A427" s="31"/>
      <c r="B427" s="9"/>
      <c r="C427" s="10" t="s">
        <v>885</v>
      </c>
      <c r="D427" s="10"/>
      <c r="E427" s="10"/>
      <c r="F427" s="11" t="s">
        <v>954</v>
      </c>
      <c r="G427" s="11" t="s">
        <v>912</v>
      </c>
      <c r="H427" s="11" t="s">
        <v>105</v>
      </c>
      <c r="I427" s="24"/>
      <c r="J427" s="12">
        <v>1</v>
      </c>
      <c r="K427" s="14"/>
      <c r="L427" s="14"/>
      <c r="M427" s="14"/>
      <c r="N427" s="14"/>
      <c r="O427" s="27">
        <f t="shared" ref="O427" si="17">SUM(J427:N427)</f>
        <v>1</v>
      </c>
      <c r="P427" s="25">
        <f t="shared" ref="P427" si="18">O427*I427</f>
        <v>0</v>
      </c>
      <c r="Q427"/>
    </row>
  </sheetData>
  <autoFilter ref="C1:C425" xr:uid="{79939364-4281-4DF0-80F1-FD10C71A856F}"/>
  <mergeCells count="22">
    <mergeCell ref="J2:N2"/>
    <mergeCell ref="C313:E313"/>
    <mergeCell ref="C332:E332"/>
    <mergeCell ref="C300:E300"/>
    <mergeCell ref="C301:E301"/>
    <mergeCell ref="C305:E305"/>
    <mergeCell ref="C306:E306"/>
    <mergeCell ref="C309:E309"/>
    <mergeCell ref="C312:E312"/>
    <mergeCell ref="C297:E297"/>
    <mergeCell ref="C296:E296"/>
    <mergeCell ref="C285:E285"/>
    <mergeCell ref="C286:E286"/>
    <mergeCell ref="C287:E287"/>
    <mergeCell ref="C288:E288"/>
    <mergeCell ref="C289:E289"/>
    <mergeCell ref="C295:E295"/>
    <mergeCell ref="C290:E290"/>
    <mergeCell ref="C291:E291"/>
    <mergeCell ref="C292:E292"/>
    <mergeCell ref="C293:E293"/>
    <mergeCell ref="C294:E294"/>
  </mergeCells>
  <conditionalFormatting sqref="A96:A97 A89">
    <cfRule type="duplicateValues" dxfId="12" priority="9"/>
  </conditionalFormatting>
  <conditionalFormatting sqref="A98:A102">
    <cfRule type="duplicateValues" dxfId="11" priority="8"/>
  </conditionalFormatting>
  <conditionalFormatting sqref="A304:A306">
    <cfRule type="duplicateValues" dxfId="10" priority="7"/>
  </conditionalFormatting>
  <conditionalFormatting sqref="A88">
    <cfRule type="duplicateValues" dxfId="9" priority="10"/>
  </conditionalFormatting>
  <conditionalFormatting sqref="A31:A36">
    <cfRule type="duplicateValues" dxfId="8" priority="6"/>
  </conditionalFormatting>
  <conditionalFormatting sqref="A274:A276">
    <cfRule type="duplicateValues" dxfId="7" priority="11"/>
  </conditionalFormatting>
  <conditionalFormatting sqref="A301:A302">
    <cfRule type="duplicateValues" dxfId="6" priority="4"/>
  </conditionalFormatting>
  <conditionalFormatting sqref="A85">
    <cfRule type="duplicateValues" dxfId="5" priority="3"/>
  </conditionalFormatting>
  <conditionalFormatting sqref="A92">
    <cfRule type="duplicateValues" dxfId="4" priority="2"/>
  </conditionalFormatting>
  <conditionalFormatting sqref="A381 A307:A308 A312:A315 A2:A14 A354:A355 A90:A91 A21:A24 A221:A222 A303 A93 A272:A273 A277:A298 A300 A72:A81 A84 A150:A154 A86:A87 A28:A30">
    <cfRule type="duplicateValues" dxfId="3" priority="12"/>
  </conditionalFormatting>
  <conditionalFormatting sqref="A157:A158">
    <cfRule type="duplicateValues" dxfId="2" priority="13"/>
  </conditionalFormatting>
  <conditionalFormatting sqref="A103:A105">
    <cfRule type="duplicateValues" dxfId="1" priority="14"/>
  </conditionalFormatting>
  <conditionalFormatting sqref="A37:A69">
    <cfRule type="duplicateValues" dxfId="0" priority="34"/>
  </conditionalFormatting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desse</dc:creator>
  <cp:lastModifiedBy>Stephen</cp:lastModifiedBy>
  <dcterms:created xsi:type="dcterms:W3CDTF">2022-04-29T08:45:36Z</dcterms:created>
  <dcterms:modified xsi:type="dcterms:W3CDTF">2023-03-01T00:48:01Z</dcterms:modified>
</cp:coreProperties>
</file>